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J Morais Engenharia e Empreendimentos\Clientes\CAMARA MUNICIPAL DE ARCOS\REFORMA DA COBERTURA\REPAROS PROVISÓRIOS\"/>
    </mc:Choice>
  </mc:AlternateContent>
  <xr:revisionPtr revIDLastSave="0" documentId="13_ncr:1_{5C9FA4D1-D999-4DF6-AEE0-243264DB429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lanilha" sheetId="1" r:id="rId1"/>
    <sheet name="memória de cálculo" sheetId="4" r:id="rId2"/>
    <sheet name="cronograma" sheetId="2" r:id="rId3"/>
    <sheet name="BDI" sheetId="5" r:id="rId4"/>
  </sheets>
  <externalReferences>
    <externalReference r:id="rId5"/>
  </externalReferences>
  <definedNames>
    <definedName name="_xlnm.Print_Area" localSheetId="3">BDI!$A$1:$I$27</definedName>
    <definedName name="_xlnm.Print_Area" localSheetId="2">cronograma!$A$1:$H$12</definedName>
    <definedName name="_xlnm.Print_Area" localSheetId="0">Planilha!$A$1:$J$23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G8" i="2"/>
  <c r="F7" i="2"/>
  <c r="F8" i="2" s="1"/>
  <c r="E9" i="4"/>
  <c r="D9" i="4"/>
  <c r="C9" i="4"/>
  <c r="B9" i="4"/>
  <c r="A9" i="4"/>
  <c r="I9" i="1"/>
  <c r="J9" i="1" s="1"/>
  <c r="J8" i="1" s="1"/>
  <c r="H9" i="1"/>
  <c r="H8" i="1" s="1"/>
  <c r="J14" i="4"/>
  <c r="F14" i="1" s="1"/>
  <c r="H14" i="1" s="1"/>
  <c r="J15" i="4"/>
  <c r="E15" i="4"/>
  <c r="D15" i="4"/>
  <c r="C15" i="4"/>
  <c r="B15" i="4"/>
  <c r="A15" i="4"/>
  <c r="F15" i="1"/>
  <c r="E10" i="4"/>
  <c r="D10" i="4"/>
  <c r="C10" i="4"/>
  <c r="B10" i="4"/>
  <c r="A10" i="4"/>
  <c r="H10" i="1"/>
  <c r="J18" i="4"/>
  <c r="E18" i="4"/>
  <c r="D18" i="4"/>
  <c r="C18" i="4"/>
  <c r="B18" i="4"/>
  <c r="A18" i="4"/>
  <c r="E19" i="4"/>
  <c r="A22" i="4"/>
  <c r="J17" i="4"/>
  <c r="F17" i="1" s="1"/>
  <c r="H17" i="1" s="1"/>
  <c r="D17" i="4"/>
  <c r="J13" i="4"/>
  <c r="J12" i="4"/>
  <c r="H12" i="1" s="1"/>
  <c r="A17" i="4"/>
  <c r="B17" i="4"/>
  <c r="C17" i="4"/>
  <c r="E17" i="4"/>
  <c r="A12" i="4"/>
  <c r="B12" i="4"/>
  <c r="C12" i="4"/>
  <c r="D12" i="4"/>
  <c r="E12" i="4"/>
  <c r="F16" i="1"/>
  <c r="H16" i="1" s="1"/>
  <c r="A14" i="4"/>
  <c r="B14" i="4"/>
  <c r="C14" i="4"/>
  <c r="D14" i="4"/>
  <c r="E14" i="4"/>
  <c r="A16" i="4"/>
  <c r="B16" i="4"/>
  <c r="C16" i="4"/>
  <c r="D16" i="4"/>
  <c r="E16" i="4"/>
  <c r="H15" i="1" l="1"/>
  <c r="H18" i="1"/>
  <c r="B6" i="2"/>
  <c r="F13" i="1"/>
  <c r="E13" i="4"/>
  <c r="A13" i="4"/>
  <c r="B13" i="4"/>
  <c r="C13" i="4"/>
  <c r="D13" i="4"/>
  <c r="H13" i="1" l="1"/>
  <c r="I7" i="5" l="1"/>
  <c r="D4" i="5" l="1"/>
  <c r="C18" i="5" l="1"/>
  <c r="H11" i="1"/>
  <c r="H19" i="1" s="1"/>
  <c r="E11" i="4"/>
  <c r="D11" i="4"/>
  <c r="C11" i="4"/>
  <c r="B11" i="4"/>
  <c r="A11" i="4"/>
  <c r="B8" i="4"/>
  <c r="A8" i="4"/>
  <c r="G6" i="2" l="1"/>
  <c r="A3" i="5" l="1"/>
  <c r="J3" i="1" l="1"/>
  <c r="I15" i="1" s="1"/>
  <c r="J15" i="1" s="1"/>
  <c r="J3" i="4"/>
  <c r="H5" i="5"/>
  <c r="I18" i="1" l="1"/>
  <c r="J18" i="1" s="1"/>
  <c r="I10" i="1"/>
  <c r="J10" i="1" s="1"/>
  <c r="I17" i="1"/>
  <c r="J17" i="1" s="1"/>
  <c r="I12" i="1"/>
  <c r="J12" i="1" s="1"/>
  <c r="I14" i="1"/>
  <c r="J14" i="1" s="1"/>
  <c r="I16" i="1"/>
  <c r="J16" i="1" s="1"/>
  <c r="I13" i="1"/>
  <c r="J13" i="1" s="1"/>
  <c r="I11" i="1"/>
  <c r="J11" i="1" s="1"/>
  <c r="J19" i="1" l="1"/>
  <c r="A2" i="2" l="1"/>
  <c r="A4" i="2"/>
  <c r="B5" i="4"/>
  <c r="B4" i="4"/>
  <c r="B3" i="4"/>
  <c r="E7" i="2" l="1"/>
  <c r="E8" i="2" s="1"/>
  <c r="H2" i="4" l="1"/>
  <c r="H1" i="4"/>
  <c r="F18" i="5" l="1"/>
  <c r="G18" i="5" s="1"/>
  <c r="H18" i="5" s="1"/>
  <c r="I18" i="5" s="1"/>
  <c r="I19" i="5" s="1"/>
  <c r="D5" i="5" l="1"/>
  <c r="G19" i="5"/>
  <c r="G7" i="2"/>
  <c r="E6" i="2"/>
</calcChain>
</file>

<file path=xl/sharedStrings.xml><?xml version="1.0" encoding="utf-8"?>
<sst xmlns="http://schemas.openxmlformats.org/spreadsheetml/2006/main" count="164" uniqueCount="122">
  <si>
    <t xml:space="preserve">UN </t>
  </si>
  <si>
    <t>CÓDIGO</t>
  </si>
  <si>
    <t>ITEM</t>
  </si>
  <si>
    <t>DISCRIMINAÇÃO</t>
  </si>
  <si>
    <t>QUANT.</t>
  </si>
  <si>
    <t>PREÇO DE CUSTO</t>
  </si>
  <si>
    <t>PR. TOTAL</t>
  </si>
  <si>
    <t>PLANILHA DE CUSTOS</t>
  </si>
  <si>
    <t>(1 - (I + CPRB))</t>
  </si>
  <si>
    <t>Observação:
Composição do BDI conforme parâmetros do Acórdão
2622/2013 do TCU</t>
  </si>
  <si>
    <t>CRONOGRAMA FÍSICO-FINANCEIRO</t>
  </si>
  <si>
    <t>ETAPAS/DESCRIÇÃO</t>
  </si>
  <si>
    <t>FÍSICO/ FINANCEIRO</t>
  </si>
  <si>
    <t>TOTAL  ETAPAS</t>
  </si>
  <si>
    <t>TOTAL</t>
  </si>
  <si>
    <t>Físico %</t>
  </si>
  <si>
    <t>Financeiro</t>
  </si>
  <si>
    <t>1.1</t>
  </si>
  <si>
    <t>Setop</t>
  </si>
  <si>
    <t>BDI=</t>
  </si>
  <si>
    <t>____________________________________</t>
  </si>
  <si>
    <t>MEMÓRIA DE CÁLCULO</t>
  </si>
  <si>
    <t>DESCRIÇÃO</t>
  </si>
  <si>
    <t>FÓRMULA</t>
  </si>
  <si>
    <t>QUANTIDADE</t>
  </si>
  <si>
    <t>m</t>
  </si>
  <si>
    <t>m²</t>
  </si>
  <si>
    <t>JOÃO RAFAEL BUENO DE MORAIS LOPES</t>
  </si>
  <si>
    <t>CREA-MG:235527/D</t>
  </si>
  <si>
    <t xml:space="preserve">PRAZO </t>
  </si>
  <si>
    <t>1.2</t>
  </si>
  <si>
    <t>-</t>
  </si>
  <si>
    <t>TOTAL POR PERÍODO</t>
  </si>
  <si>
    <t>OBS: 1) Todos os itens deverão estar completamente concluídos e dentro das especificações de projetos para medição da etapa.</t>
  </si>
  <si>
    <t>BDI</t>
  </si>
  <si>
    <t>_______________________________________________</t>
  </si>
  <si>
    <t>COMPOSIÇÃO DE BDI</t>
  </si>
  <si>
    <t>DATA BASE: SETOP 03/2022</t>
  </si>
  <si>
    <t>DATA: JUNHO/2022</t>
  </si>
  <si>
    <t>ORGÃO GESTOR: PREFEITURA MUNICIPAL DE CEDRO DO ABAETÉ-MG</t>
  </si>
  <si>
    <t xml:space="preserve"> </t>
  </si>
  <si>
    <t>SEM Desoneração: Digite S(sim) ou N(não)</t>
  </si>
  <si>
    <t>N</t>
  </si>
  <si>
    <t>COM Desoneração: Digite S(sim) ou N(não)</t>
  </si>
  <si>
    <t>S</t>
  </si>
  <si>
    <t>Garantia (G):</t>
  </si>
  <si>
    <t xml:space="preserve"> 0,80% a 1,00%</t>
  </si>
  <si>
    <t>Composição do BDI, intervalos admissíveis e Fórmula de cálculo nos termos do Acórdão 2622/2013 do TCU.</t>
  </si>
  <si>
    <t>Risco (R) :</t>
  </si>
  <si>
    <t>0,97% a 1,27%</t>
  </si>
  <si>
    <t>Desp. financeiras (DF):</t>
  </si>
  <si>
    <t>0,59% a 1,39%</t>
  </si>
  <si>
    <t>Adm. Central (AC):</t>
  </si>
  <si>
    <t>3,00% a 5,50%</t>
  </si>
  <si>
    <t>Lucro (L):</t>
  </si>
  <si>
    <t>6,16% a 8,96%</t>
  </si>
  <si>
    <t>CPRB:</t>
  </si>
  <si>
    <t>Tributos (T):</t>
  </si>
  <si>
    <t>VALORES (R$)</t>
  </si>
  <si>
    <t>DESCRIÇÃO DOS SERVIÇOS</t>
  </si>
  <si>
    <t xml:space="preserve">UND. </t>
  </si>
  <si>
    <t>TOTAL ITEM</t>
  </si>
  <si>
    <t>VALOR TOTAL DO EMPREENDIMENTO</t>
  </si>
  <si>
    <t>UNITÁRIO S/ BDI</t>
  </si>
  <si>
    <t>UNITÁRIO C/BDI</t>
  </si>
  <si>
    <t xml:space="preserve">ENGENHEIRO CIVIL </t>
  </si>
  <si>
    <t>CREA - 235.527/D</t>
  </si>
  <si>
    <t>OBS: 1) Todos os itens deverão estar completamente concluídos e dentro das especificações de projetos para medição da etapa. Os materiais empregados, deverão rigorosamente seguir as especificações de qualidade destacadas na presente planilha.</t>
  </si>
  <si>
    <t>PREÇO DE CUSTO COM BDI</t>
  </si>
  <si>
    <t>VALOR TOTAL GLOBAL</t>
  </si>
  <si>
    <r>
      <t xml:space="preserve"> </t>
    </r>
    <r>
      <rPr>
        <b/>
        <u/>
        <sz val="12"/>
        <color rgb="FF000000"/>
        <rFont val="Arial"/>
        <family val="2"/>
      </rPr>
      <t>1 + (AC + S + G + R)) x (1 + DF) x (1 + L)</t>
    </r>
  </si>
  <si>
    <t>PR. UNIT.</t>
  </si>
  <si>
    <t>JOÃO RAFAEL BUENO DE MORAIS LOPES
CREA-MG:235527/D</t>
  </si>
  <si>
    <t>COMPOSIÇÃO EM SETEMBRO DE 2024</t>
  </si>
  <si>
    <t>Data-Base: SINAPI/AGO 2024 -  SUDECAP/ABR 2024 - SETOP/JUL 2024</t>
  </si>
  <si>
    <t>TELHADO</t>
  </si>
  <si>
    <t>H</t>
  </si>
  <si>
    <t>SELANTE TIPO VEDA CALHA PARA METAL E FIBROCIMENTO</t>
  </si>
  <si>
    <t>Kg</t>
  </si>
  <si>
    <t xml:space="preserve"> ED-52311</t>
  </si>
  <si>
    <t>Corte das espumas, corte da manta aluminizada para troca, corte dos tubos para escoamento da água empoçada</t>
  </si>
  <si>
    <t>SILICONE ACETICO USO GERAL INCOLOR 280 G</t>
  </si>
  <si>
    <t xml:space="preserve"> ED-50263</t>
  </si>
  <si>
    <t>Sinapi (Insumos)</t>
  </si>
  <si>
    <t>m: (0,54+0,22)x3=2,28
(0,54+0,37) x 24 = 21,84
(0,57+0,3) x 9= 7,83
(0,27 + 0,55) x 6=4,92
Considerando rendimento de 10m com um cordão de 40mm
Parafusos: 366
Rendimento de 200 parafusos</t>
  </si>
  <si>
    <t>16+61+24</t>
  </si>
  <si>
    <t>Junção das telhas: 6,6+22+6,6 
Troca de manta já colocada: 1,5 x 3</t>
  </si>
  <si>
    <t>Vedar os tubos que ficaram acima da laje na parte da caixa d'água</t>
  </si>
  <si>
    <t>Calhas: 28,33+24,17
Rufos: 25,19+16,5+15,73+11,21+3,12+2,14+4,42+2,46+1,89+3,5+10,64</t>
  </si>
  <si>
    <t>Medidas in loco</t>
  </si>
  <si>
    <t>Nas junções das telhas para não levantar</t>
  </si>
  <si>
    <t>Nas Junções das calhas e rufos para vedação, e nos parafusos que ficaram na parte baixa da telha</t>
  </si>
  <si>
    <t>Serviço para regularização do telhado</t>
  </si>
  <si>
    <t>LIMPEZA DE CALHA EM CHAPA GALVANIZADA OU EM PVC, INCLUSIVE DESOBSTRUÇÃO - Calhas e Rufos</t>
  </si>
  <si>
    <t>PARAFUSO ZINCADO ROSCA SOBERBA, CABECA SEXTAVADA, 5/16" X 110 MM, PARA FIXACAO DE TELHA EM MADEIRA</t>
  </si>
  <si>
    <t>ARCOS - MG</t>
  </si>
  <si>
    <t>LOCAL:  25 DE DEZEMBRO, CENTRO</t>
  </si>
  <si>
    <t>1.3</t>
  </si>
  <si>
    <t>1.4</t>
  </si>
  <si>
    <t>1.5</t>
  </si>
  <si>
    <t>1.6</t>
  </si>
  <si>
    <t>1.7</t>
  </si>
  <si>
    <t xml:space="preserve">LIMPEZA E REMOÇÃO DE EXCESSO DE ESPUMA ESPANSIVA, REMOÇÃO DE MANTA COM INSETOS DA PLATIBANDA INCLUSIVE PREPARAÇÃO DA SUPERFÍCIE PARA REINSTALAÇÃO E VEDAÇÃO DE ELETRODUTOS EXPOSTOS </t>
  </si>
  <si>
    <t>ED-50386</t>
  </si>
  <si>
    <t xml:space="preserve">TELHADISTA COM ENCARGOS COMPLEMENTARES PARA LIMPEZA E REMOÇÃO DE EXCESSO DE ESPUMA ESPANSIVA, REMOÇÃO DE MANTA COM INSETOS DA PLATIBANDA INCLUSIVE PREPARAÇÃO DA SUPERFÍCIE PARA REINSTALAÇÃO E VEDAÇÃO DE ELETRODUTOS EXPOSTOS </t>
  </si>
  <si>
    <t>1.8</t>
  </si>
  <si>
    <t xml:space="preserve">AJUDANTE ESPECIALIZADO COM COM ENCARGOS COMPLEMENTARES PARA LIMPEZA E REMOÇÃO DE EXCESSO DE ESPUMA ESPANSIVA, REMOÇÃO DE MANTA COM INSETOS DA PLATIBANDA INCLUSIVE PREPARAÇÃO DA SUPERFÍCIE PARA REINSTALAÇÃO E VEDAÇÃO DE ELETRODUTOS EXPOSTOS </t>
  </si>
  <si>
    <t>ED-50366</t>
  </si>
  <si>
    <t>MANTA ISOLANTE/TÉRMICA PARA TELHADO COM 30CM DE LARGURA, EXCLUSIVE CONTACAIBRO</t>
  </si>
  <si>
    <t>MANTA ISOLANTE/TÉRMICA PARA PLATIBANDA (LOCAL COM INFESTAÇÃO DE ABELHAS)</t>
  </si>
  <si>
    <t xml:space="preserve">Para troca da parte da existente </t>
  </si>
  <si>
    <t>Para junção das telhas e troca da parte da existente na platibanda</t>
  </si>
  <si>
    <t>3,20 * 1</t>
  </si>
  <si>
    <t>1.9</t>
  </si>
  <si>
    <t>CREA</t>
  </si>
  <si>
    <t>ANOTAÇÃO DE RESPONSABILIDADE TÉCNICA DE EXECUÇÃO DOS SERVIÇOS</t>
  </si>
  <si>
    <t>crea</t>
  </si>
  <si>
    <t>emissão de art</t>
  </si>
  <si>
    <t>SEMANA 1</t>
  </si>
  <si>
    <t>2 DIAS</t>
  </si>
  <si>
    <t>REPAROS PARA CORREÇÃO DE PONTOS DE INFILTRAÇÃO NA CÂMARA MUNICIPAL DOS VEREADORES</t>
  </si>
  <si>
    <t>CAMARA MUNICIPAL DOS VEREADORES DE 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</si>
</sst>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&quot;-&quot;??_);_(@_)"/>
    <numFmt numFmtId="166" formatCode="_(* #,##0.00_);_(* \(#,##0.00\);_(* \-??_);_(@_)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</cellStyleXfs>
  <cellXfs count="276">
    <xf numFmtId="0" fontId="0" fillId="0" borderId="0" xfId="0"/>
    <xf numFmtId="10" fontId="6" fillId="3" borderId="50" xfId="0" applyNumberFormat="1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4" fillId="5" borderId="5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3" borderId="56" xfId="0" applyNumberFormat="1" applyFont="1" applyFill="1" applyBorder="1" applyAlignment="1">
      <alignment horizontal="center" vertical="center" wrapText="1"/>
    </xf>
    <xf numFmtId="49" fontId="5" fillId="3" borderId="57" xfId="0" applyNumberFormat="1" applyFont="1" applyFill="1" applyBorder="1" applyAlignment="1">
      <alignment horizontal="center" vertical="center" wrapText="1"/>
    </xf>
    <xf numFmtId="164" fontId="7" fillId="3" borderId="55" xfId="0" applyNumberFormat="1" applyFont="1" applyFill="1" applyBorder="1" applyAlignment="1">
      <alignment horizontal="center" vertical="center" wrapText="1"/>
    </xf>
    <xf numFmtId="164" fontId="5" fillId="5" borderId="55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0" fillId="0" borderId="21" xfId="0" applyBorder="1"/>
    <xf numFmtId="0" fontId="0" fillId="0" borderId="45" xfId="0" applyBorder="1"/>
    <xf numFmtId="0" fontId="0" fillId="0" borderId="42" xfId="0" applyBorder="1"/>
    <xf numFmtId="0" fontId="3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/>
    </xf>
    <xf numFmtId="43" fontId="16" fillId="0" borderId="1" xfId="4" applyFont="1" applyBorder="1" applyAlignment="1">
      <alignment horizontal="right" vertical="center"/>
    </xf>
    <xf numFmtId="10" fontId="16" fillId="0" borderId="1" xfId="3" applyNumberFormat="1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43" fontId="16" fillId="0" borderId="0" xfId="4" applyFont="1" applyBorder="1" applyAlignment="1">
      <alignment horizontal="right" vertical="center"/>
    </xf>
    <xf numFmtId="9" fontId="16" fillId="0" borderId="0" xfId="3" applyFont="1" applyBorder="1" applyAlignment="1">
      <alignment horizontal="left" vertical="center"/>
    </xf>
    <xf numFmtId="10" fontId="3" fillId="7" borderId="1" xfId="0" applyNumberFormat="1" applyFont="1" applyFill="1" applyBorder="1" applyAlignment="1">
      <alignment horizontal="center"/>
    </xf>
    <xf numFmtId="10" fontId="3" fillId="0" borderId="22" xfId="3" applyNumberFormat="1" applyFont="1" applyFill="1" applyBorder="1" applyAlignment="1"/>
    <xf numFmtId="10" fontId="0" fillId="0" borderId="1" xfId="0" applyNumberFormat="1" applyBorder="1" applyAlignment="1">
      <alignment horizontal="center"/>
    </xf>
    <xf numFmtId="0" fontId="4" fillId="8" borderId="26" xfId="0" applyFont="1" applyFill="1" applyBorder="1" applyAlignment="1">
      <alignment vertical="center" textRotation="90"/>
    </xf>
    <xf numFmtId="0" fontId="16" fillId="8" borderId="1" xfId="0" applyFont="1" applyFill="1" applyBorder="1" applyAlignment="1">
      <alignment vertical="center"/>
    </xf>
    <xf numFmtId="0" fontId="16" fillId="8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2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vertical="center" wrapText="1"/>
    </xf>
    <xf numFmtId="4" fontId="3" fillId="9" borderId="1" xfId="0" applyNumberFormat="1" applyFont="1" applyFill="1" applyBorder="1" applyAlignment="1">
      <alignment horizontal="right"/>
    </xf>
    <xf numFmtId="0" fontId="0" fillId="0" borderId="20" xfId="0" applyBorder="1"/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top"/>
    </xf>
    <xf numFmtId="0" fontId="0" fillId="0" borderId="32" xfId="0" applyBorder="1"/>
    <xf numFmtId="164" fontId="3" fillId="9" borderId="1" xfId="0" applyNumberFormat="1" applyFont="1" applyFill="1" applyBorder="1" applyAlignment="1">
      <alignment horizontal="right"/>
    </xf>
    <xf numFmtId="164" fontId="3" fillId="9" borderId="22" xfId="0" applyNumberFormat="1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vertical="center" wrapText="1"/>
    </xf>
    <xf numFmtId="164" fontId="0" fillId="0" borderId="1" xfId="1" applyNumberFormat="1" applyFont="1" applyBorder="1" applyAlignment="1">
      <alignment horizontal="right" vertical="center"/>
    </xf>
    <xf numFmtId="164" fontId="3" fillId="0" borderId="22" xfId="1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164" fontId="7" fillId="3" borderId="58" xfId="0" applyNumberFormat="1" applyFont="1" applyFill="1" applyBorder="1" applyAlignment="1">
      <alignment horizontal="center" vertical="center" wrapText="1"/>
    </xf>
    <xf numFmtId="10" fontId="3" fillId="9" borderId="1" xfId="0" applyNumberFormat="1" applyFont="1" applyFill="1" applyBorder="1" applyAlignment="1">
      <alignment horizontal="center"/>
    </xf>
    <xf numFmtId="4" fontId="16" fillId="0" borderId="1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3" fillId="3" borderId="1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0" xfId="0" applyFont="1"/>
    <xf numFmtId="10" fontId="23" fillId="0" borderId="22" xfId="0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2" fontId="26" fillId="0" borderId="22" xfId="0" applyNumberFormat="1" applyFont="1" applyBorder="1" applyAlignment="1">
      <alignment horizontal="center" vertical="center" wrapText="1"/>
    </xf>
    <xf numFmtId="2" fontId="26" fillId="0" borderId="2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7" fillId="0" borderId="0" xfId="0" applyFont="1"/>
    <xf numFmtId="10" fontId="21" fillId="0" borderId="22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4" fontId="2" fillId="2" borderId="46" xfId="0" applyNumberFormat="1" applyFont="1" applyFill="1" applyBorder="1" applyAlignment="1">
      <alignment horizontal="right" vertical="center" wrapText="1"/>
    </xf>
    <xf numFmtId="164" fontId="2" fillId="2" borderId="14" xfId="0" applyNumberFormat="1" applyFont="1" applyFill="1" applyBorder="1" applyAlignment="1">
      <alignment horizontal="right" vertical="center" wrapText="1"/>
    </xf>
    <xf numFmtId="0" fontId="26" fillId="0" borderId="0" xfId="0" applyFont="1"/>
    <xf numFmtId="164" fontId="26" fillId="0" borderId="5" xfId="0" applyNumberFormat="1" applyFont="1" applyBorder="1" applyAlignment="1">
      <alignment horizontal="right" vertical="center"/>
    </xf>
    <xf numFmtId="164" fontId="26" fillId="0" borderId="25" xfId="0" applyNumberFormat="1" applyFont="1" applyBorder="1" applyAlignment="1">
      <alignment horizontal="right" vertical="center"/>
    </xf>
    <xf numFmtId="164" fontId="20" fillId="0" borderId="46" xfId="0" applyNumberFormat="1" applyFont="1" applyBorder="1" applyAlignment="1">
      <alignment horizontal="right" vertical="center"/>
    </xf>
    <xf numFmtId="0" fontId="22" fillId="0" borderId="20" xfId="0" applyFont="1" applyBorder="1"/>
    <xf numFmtId="0" fontId="28" fillId="0" borderId="0" xfId="2" applyFont="1"/>
    <xf numFmtId="0" fontId="22" fillId="0" borderId="0" xfId="0" applyFont="1" applyAlignment="1">
      <alignment horizontal="center" wrapText="1"/>
    </xf>
    <xf numFmtId="164" fontId="0" fillId="0" borderId="0" xfId="0" applyNumberFormat="1" applyAlignment="1">
      <alignment vertical="center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justify" vertical="center" wrapText="1"/>
    </xf>
    <xf numFmtId="0" fontId="4" fillId="10" borderId="21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center"/>
    </xf>
    <xf numFmtId="0" fontId="20" fillId="0" borderId="49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left" vertical="center" wrapText="1"/>
    </xf>
    <xf numFmtId="4" fontId="20" fillId="0" borderId="6" xfId="0" applyNumberFormat="1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left" vertical="center"/>
    </xf>
    <xf numFmtId="4" fontId="20" fillId="0" borderId="6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0" fillId="0" borderId="37" xfId="0" applyNumberFormat="1" applyFont="1" applyBorder="1" applyAlignment="1">
      <alignment horizontal="center" vertical="center"/>
    </xf>
    <xf numFmtId="4" fontId="20" fillId="0" borderId="41" xfId="0" applyNumberFormat="1" applyFont="1" applyBorder="1" applyAlignment="1">
      <alignment horizontal="center" vertical="center"/>
    </xf>
    <xf numFmtId="4" fontId="20" fillId="0" borderId="32" xfId="0" applyNumberFormat="1" applyFont="1" applyBorder="1" applyAlignment="1">
      <alignment horizontal="center" vertical="center"/>
    </xf>
    <xf numFmtId="4" fontId="20" fillId="0" borderId="38" xfId="0" applyNumberFormat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center" vertical="top" wrapText="1"/>
    </xf>
    <xf numFmtId="0" fontId="22" fillId="0" borderId="4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2" fontId="20" fillId="0" borderId="35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 wrapText="1"/>
    </xf>
    <xf numFmtId="2" fontId="25" fillId="0" borderId="5" xfId="0" applyNumberFormat="1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10" fontId="5" fillId="6" borderId="34" xfId="0" applyNumberFormat="1" applyFont="1" applyFill="1" applyBorder="1" applyAlignment="1">
      <alignment horizontal="center" vertical="center" wrapText="1"/>
    </xf>
    <xf numFmtId="10" fontId="5" fillId="6" borderId="36" xfId="0" applyNumberFormat="1" applyFont="1" applyFill="1" applyBorder="1" applyAlignment="1">
      <alignment horizontal="center" vertical="center" wrapText="1"/>
    </xf>
    <xf numFmtId="164" fontId="5" fillId="3" borderId="29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justify" vertical="center" wrapText="1"/>
    </xf>
    <xf numFmtId="0" fontId="0" fillId="0" borderId="59" xfId="0" applyBorder="1" applyAlignment="1">
      <alignment horizontal="left"/>
    </xf>
    <xf numFmtId="0" fontId="0" fillId="0" borderId="6" xfId="0" applyBorder="1" applyAlignment="1">
      <alignment horizontal="left"/>
    </xf>
    <xf numFmtId="0" fontId="16" fillId="0" borderId="5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5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0" fontId="0" fillId="7" borderId="1" xfId="0" applyNumberFormat="1" applyFill="1" applyBorder="1" applyAlignment="1">
      <alignment horizontal="center"/>
    </xf>
    <xf numFmtId="0" fontId="6" fillId="0" borderId="5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164" fontId="16" fillId="0" borderId="2" xfId="1" applyNumberFormat="1" applyFont="1" applyBorder="1" applyAlignment="1">
      <alignment horizontal="center" vertical="center"/>
    </xf>
    <xf numFmtId="164" fontId="16" fillId="0" borderId="6" xfId="1" applyNumberFormat="1" applyFont="1" applyBorder="1" applyAlignment="1">
      <alignment horizontal="center" vertical="center"/>
    </xf>
    <xf numFmtId="4" fontId="3" fillId="9" borderId="26" xfId="0" applyNumberFormat="1" applyFont="1" applyFill="1" applyBorder="1" applyAlignment="1">
      <alignment horizontal="center"/>
    </xf>
    <xf numFmtId="4" fontId="3" fillId="9" borderId="1" xfId="0" applyNumberFormat="1" applyFont="1" applyFill="1" applyBorder="1" applyAlignment="1">
      <alignment horizontal="center"/>
    </xf>
    <xf numFmtId="4" fontId="3" fillId="9" borderId="5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0" borderId="19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" fontId="16" fillId="0" borderId="2" xfId="0" applyNumberFormat="1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</cellXfs>
  <cellStyles count="12">
    <cellStyle name="Hiperlink" xfId="2" builtinId="8"/>
    <cellStyle name="Moeda" xfId="1" builtinId="4"/>
    <cellStyle name="Moeda 2" xfId="6" xr:uid="{8F5ABD64-B4CF-4ACA-B64F-22FDC6AFBEE3}"/>
    <cellStyle name="Normal" xfId="0" builtinId="0"/>
    <cellStyle name="Normal 2" xfId="5" xr:uid="{11C7082B-99AB-4C84-B400-63F964E53491}"/>
    <cellStyle name="Normal 4" xfId="7" xr:uid="{8C2F4220-1C52-4ADC-B959-0CB5AF19B739}"/>
    <cellStyle name="Porcentagem" xfId="3" builtinId="5"/>
    <cellStyle name="Porcentagem 2" xfId="9" xr:uid="{65861135-5207-4F06-AA25-44E801AFEE03}"/>
    <cellStyle name="Porcentagem 3" xfId="11" xr:uid="{F1C62ECA-0FA0-414A-95CC-DDBB4A704D8B}"/>
    <cellStyle name="Vírgula" xfId="4" builtinId="3"/>
    <cellStyle name="Vírgula 2" xfId="8" xr:uid="{583C4F21-F8C9-413F-84C5-9BEF66D79718}"/>
    <cellStyle name="Vírgula 3" xfId="10" xr:uid="{54ABE186-5A0A-47D6-A0B3-2339998F4B5D}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1</xdr:row>
      <xdr:rowOff>215395</xdr:rowOff>
    </xdr:from>
    <xdr:to>
      <xdr:col>0</xdr:col>
      <xdr:colOff>1458138</xdr:colOff>
      <xdr:row>3</xdr:row>
      <xdr:rowOff>304459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782" y="417801"/>
          <a:ext cx="1303356" cy="832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141578</xdr:colOff>
      <xdr:row>1</xdr:row>
      <xdr:rowOff>86591</xdr:rowOff>
    </xdr:from>
    <xdr:to>
      <xdr:col>0</xdr:col>
      <xdr:colOff>1692325</xdr:colOff>
      <xdr:row>4</xdr:row>
      <xdr:rowOff>49790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578" y="294409"/>
          <a:ext cx="1550747" cy="1036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BINETE\Users\RJ%20Morais%20Engenharia%20e%20Empreendimentos\LICITA&#199;&#213;ES\Cedro%20do%20abaet&#233;%20CREDENCIAMENTO\PLANILHA%20OR&#199;AMENT&#193;RIA%20-%20PROJETOS%20EX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GERAL"/>
      <sheetName val="COMPOSIÇÃO BDI"/>
    </sheetNames>
    <sheetDataSet>
      <sheetData sheetId="0">
        <row r="3">
          <cell r="A3" t="str">
            <v xml:space="preserve">OBJETO: Contratação eventual e futura de empresa especializada para prestação de serviços de elaboração de Projetos Complementares, Planilhas Orçamentárias e Memoriais Descritivos, atendendo às necessidades da Secretaria de Obras deste Município.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25"/>
  <sheetViews>
    <sheetView view="pageBreakPreview" zoomScale="70" zoomScaleNormal="100" zoomScaleSheetLayoutView="70" workbookViewId="0">
      <selection activeCell="B4" sqref="B4:D4"/>
    </sheetView>
  </sheetViews>
  <sheetFormatPr defaultColWidth="9.140625" defaultRowHeight="15.75" x14ac:dyDescent="0.25"/>
  <cols>
    <col min="1" max="1" width="24.28515625" style="86" customWidth="1"/>
    <col min="2" max="2" width="11.85546875" style="62" bestFit="1" customWidth="1"/>
    <col min="3" max="3" width="6.7109375" style="62" bestFit="1" customWidth="1"/>
    <col min="4" max="4" width="113.140625" style="62" customWidth="1"/>
    <col min="5" max="5" width="5.5703125" style="62" bestFit="1" customWidth="1"/>
    <col min="6" max="6" width="10" style="62" bestFit="1" customWidth="1"/>
    <col min="7" max="7" width="11.7109375" style="62" bestFit="1" customWidth="1"/>
    <col min="8" max="8" width="16.42578125" style="62" bestFit="1" customWidth="1"/>
    <col min="9" max="9" width="15.28515625" style="62" customWidth="1"/>
    <col min="10" max="10" width="17.7109375" style="62" customWidth="1"/>
    <col min="11" max="16384" width="9.140625" style="62"/>
  </cols>
  <sheetData>
    <row r="1" spans="1:10" x14ac:dyDescent="0.25">
      <c r="A1" s="93"/>
      <c r="B1" s="112" t="s">
        <v>7</v>
      </c>
      <c r="C1" s="112"/>
      <c r="D1" s="112"/>
      <c r="E1" s="112"/>
      <c r="F1" s="112"/>
      <c r="G1" s="113"/>
      <c r="H1" s="98" t="s">
        <v>73</v>
      </c>
      <c r="I1" s="98"/>
      <c r="J1" s="99"/>
    </row>
    <row r="2" spans="1:10" ht="31.5" customHeight="1" x14ac:dyDescent="0.25">
      <c r="A2" s="94"/>
      <c r="B2" s="114"/>
      <c r="C2" s="114"/>
      <c r="D2" s="114"/>
      <c r="E2" s="114"/>
      <c r="F2" s="114"/>
      <c r="G2" s="115"/>
      <c r="H2" s="118" t="s">
        <v>74</v>
      </c>
      <c r="I2" s="119"/>
      <c r="J2" s="120"/>
    </row>
    <row r="3" spans="1:10" ht="27" customHeight="1" x14ac:dyDescent="0.25">
      <c r="A3" s="94"/>
      <c r="B3" s="116" t="s">
        <v>120</v>
      </c>
      <c r="C3" s="116"/>
      <c r="D3" s="117"/>
      <c r="E3" s="125" t="s">
        <v>9</v>
      </c>
      <c r="F3" s="126"/>
      <c r="G3" s="127"/>
      <c r="H3" s="123" t="s">
        <v>19</v>
      </c>
      <c r="I3" s="124"/>
      <c r="J3" s="76">
        <f>BDI!I7</f>
        <v>0.28019802224516122</v>
      </c>
    </row>
    <row r="4" spans="1:10" ht="27" customHeight="1" x14ac:dyDescent="0.25">
      <c r="A4" s="94"/>
      <c r="B4" s="108" t="s">
        <v>96</v>
      </c>
      <c r="C4" s="108"/>
      <c r="D4" s="109"/>
      <c r="E4" s="128"/>
      <c r="F4" s="129"/>
      <c r="G4" s="130"/>
      <c r="H4" s="105" t="s">
        <v>70</v>
      </c>
      <c r="I4" s="106"/>
      <c r="J4" s="107"/>
    </row>
    <row r="5" spans="1:10" ht="28.5" customHeight="1" thickBot="1" x14ac:dyDescent="0.3">
      <c r="A5" s="95"/>
      <c r="B5" s="110" t="s">
        <v>95</v>
      </c>
      <c r="C5" s="110"/>
      <c r="D5" s="111"/>
      <c r="E5" s="131"/>
      <c r="F5" s="132"/>
      <c r="G5" s="133"/>
      <c r="H5" s="134" t="s">
        <v>8</v>
      </c>
      <c r="I5" s="135"/>
      <c r="J5" s="136"/>
    </row>
    <row r="6" spans="1:10" x14ac:dyDescent="0.25">
      <c r="A6" s="102"/>
      <c r="B6" s="96" t="s">
        <v>1</v>
      </c>
      <c r="C6" s="96" t="s">
        <v>2</v>
      </c>
      <c r="D6" s="96" t="s">
        <v>3</v>
      </c>
      <c r="E6" s="96" t="s">
        <v>0</v>
      </c>
      <c r="F6" s="103" t="s">
        <v>4</v>
      </c>
      <c r="G6" s="121" t="s">
        <v>5</v>
      </c>
      <c r="H6" s="122"/>
      <c r="I6" s="121" t="s">
        <v>68</v>
      </c>
      <c r="J6" s="122"/>
    </row>
    <row r="7" spans="1:10" ht="16.5" thickBot="1" x14ac:dyDescent="0.3">
      <c r="A7" s="102"/>
      <c r="B7" s="97"/>
      <c r="C7" s="97"/>
      <c r="D7" s="97"/>
      <c r="E7" s="97"/>
      <c r="F7" s="104"/>
      <c r="G7" s="77" t="s">
        <v>71</v>
      </c>
      <c r="H7" s="78" t="s">
        <v>6</v>
      </c>
      <c r="I7" s="77" t="s">
        <v>71</v>
      </c>
      <c r="J7" s="78" t="s">
        <v>6</v>
      </c>
    </row>
    <row r="8" spans="1:10" s="82" customFormat="1" ht="16.5" thickBot="1" x14ac:dyDescent="0.25">
      <c r="A8" s="79">
        <v>1</v>
      </c>
      <c r="B8" s="100" t="s">
        <v>75</v>
      </c>
      <c r="C8" s="101"/>
      <c r="D8" s="101"/>
      <c r="E8" s="101"/>
      <c r="F8" s="101"/>
      <c r="G8" s="101"/>
      <c r="H8" s="80">
        <f>SUM(H9:H18)</f>
        <v>3539.5591500000005</v>
      </c>
      <c r="I8" s="81"/>
      <c r="J8" s="80">
        <f>SUM(J9:J18)</f>
        <v>4531.3366234497635</v>
      </c>
    </row>
    <row r="9" spans="1:10" s="82" customFormat="1" x14ac:dyDescent="0.2">
      <c r="A9" s="65" t="s">
        <v>114</v>
      </c>
      <c r="B9" s="66" t="s">
        <v>31</v>
      </c>
      <c r="C9" s="67" t="s">
        <v>17</v>
      </c>
      <c r="D9" s="91" t="s">
        <v>115</v>
      </c>
      <c r="E9" s="66" t="s">
        <v>0</v>
      </c>
      <c r="F9" s="90">
        <v>1</v>
      </c>
      <c r="G9" s="83">
        <v>96.86</v>
      </c>
      <c r="H9" s="83">
        <f t="shared" ref="H9" si="0">F9*G9</f>
        <v>96.86</v>
      </c>
      <c r="I9" s="83">
        <f t="shared" ref="I9:I18" si="1">($G9*$J$3+$G9)</f>
        <v>123.99998043466631</v>
      </c>
      <c r="J9" s="84">
        <f t="shared" ref="J9" si="2">F9*I9</f>
        <v>123.99998043466631</v>
      </c>
    </row>
    <row r="10" spans="1:10" s="82" customFormat="1" ht="60" x14ac:dyDescent="0.2">
      <c r="A10" s="65" t="s">
        <v>18</v>
      </c>
      <c r="B10" s="66" t="s">
        <v>107</v>
      </c>
      <c r="C10" s="67" t="s">
        <v>17</v>
      </c>
      <c r="D10" s="91" t="s">
        <v>106</v>
      </c>
      <c r="E10" s="66" t="s">
        <v>76</v>
      </c>
      <c r="F10" s="90">
        <v>16</v>
      </c>
      <c r="G10" s="83">
        <v>23.82</v>
      </c>
      <c r="H10" s="83">
        <f t="shared" ref="H10" si="3">F10*G10</f>
        <v>381.12</v>
      </c>
      <c r="I10" s="83">
        <f t="shared" si="1"/>
        <v>30.494316889879741</v>
      </c>
      <c r="J10" s="84">
        <f t="shared" ref="J10" si="4">F10*I10</f>
        <v>487.90907023807586</v>
      </c>
    </row>
    <row r="11" spans="1:10" s="82" customFormat="1" ht="45" x14ac:dyDescent="0.2">
      <c r="A11" s="65" t="s">
        <v>18</v>
      </c>
      <c r="B11" s="66" t="s">
        <v>103</v>
      </c>
      <c r="C11" s="67" t="s">
        <v>30</v>
      </c>
      <c r="D11" s="91" t="s">
        <v>104</v>
      </c>
      <c r="E11" s="66" t="s">
        <v>76</v>
      </c>
      <c r="F11" s="90">
        <v>16</v>
      </c>
      <c r="G11" s="83">
        <v>27.5</v>
      </c>
      <c r="H11" s="83">
        <f t="shared" ref="H11:H13" si="5">F11*G11</f>
        <v>440</v>
      </c>
      <c r="I11" s="83">
        <f t="shared" si="1"/>
        <v>35.205445611741936</v>
      </c>
      <c r="J11" s="84">
        <f t="shared" ref="J11:J13" si="6">F11*I11</f>
        <v>563.28712978787098</v>
      </c>
    </row>
    <row r="12" spans="1:10" s="82" customFormat="1" x14ac:dyDescent="0.2">
      <c r="A12" s="65" t="s">
        <v>83</v>
      </c>
      <c r="B12" s="66">
        <v>38123</v>
      </c>
      <c r="C12" s="67" t="s">
        <v>97</v>
      </c>
      <c r="D12" s="91" t="s">
        <v>77</v>
      </c>
      <c r="E12" s="66" t="s">
        <v>78</v>
      </c>
      <c r="F12" s="90">
        <v>8</v>
      </c>
      <c r="G12" s="83">
        <v>72.39</v>
      </c>
      <c r="H12" s="83">
        <f t="shared" ref="H12" si="7">F12*G12</f>
        <v>579.12</v>
      </c>
      <c r="I12" s="83">
        <f t="shared" si="1"/>
        <v>92.673534830327213</v>
      </c>
      <c r="J12" s="84">
        <f t="shared" ref="J12" si="8">F12*I12</f>
        <v>741.38827864261771</v>
      </c>
    </row>
    <row r="13" spans="1:10" s="82" customFormat="1" ht="30" x14ac:dyDescent="0.2">
      <c r="A13" s="65" t="s">
        <v>83</v>
      </c>
      <c r="B13" s="66">
        <v>4299</v>
      </c>
      <c r="C13" s="67" t="s">
        <v>98</v>
      </c>
      <c r="D13" s="91" t="s">
        <v>94</v>
      </c>
      <c r="E13" s="66" t="s">
        <v>0</v>
      </c>
      <c r="F13" s="90">
        <f>'memória de cálculo'!J13</f>
        <v>101</v>
      </c>
      <c r="G13" s="83">
        <v>1.85</v>
      </c>
      <c r="H13" s="83">
        <f t="shared" si="5"/>
        <v>186.85000000000002</v>
      </c>
      <c r="I13" s="83">
        <f t="shared" si="1"/>
        <v>2.3683663411535485</v>
      </c>
      <c r="J13" s="84">
        <f t="shared" si="6"/>
        <v>239.2050004565084</v>
      </c>
    </row>
    <row r="14" spans="1:10" s="82" customFormat="1" ht="20.25" customHeight="1" x14ac:dyDescent="0.2">
      <c r="A14" s="65" t="s">
        <v>18</v>
      </c>
      <c r="B14" s="66" t="s">
        <v>79</v>
      </c>
      <c r="C14" s="67" t="s">
        <v>99</v>
      </c>
      <c r="D14" s="91" t="s">
        <v>108</v>
      </c>
      <c r="E14" s="66" t="s">
        <v>26</v>
      </c>
      <c r="F14" s="90">
        <f>'memória de cálculo'!J14</f>
        <v>45.655000000000001</v>
      </c>
      <c r="G14" s="83">
        <v>22.13</v>
      </c>
      <c r="H14" s="83">
        <f t="shared" ref="H14:H16" si="9">F14*G14</f>
        <v>1010.34515</v>
      </c>
      <c r="I14" s="83">
        <f t="shared" si="1"/>
        <v>28.330782232285415</v>
      </c>
      <c r="J14" s="84">
        <f t="shared" ref="J14:J16" si="10">F14*I14</f>
        <v>1293.4418628149906</v>
      </c>
    </row>
    <row r="15" spans="1:10" s="82" customFormat="1" ht="20.25" customHeight="1" x14ac:dyDescent="0.2">
      <c r="A15" s="65" t="s">
        <v>18</v>
      </c>
      <c r="B15" s="66" t="s">
        <v>79</v>
      </c>
      <c r="C15" s="67" t="s">
        <v>100</v>
      </c>
      <c r="D15" s="91" t="s">
        <v>109</v>
      </c>
      <c r="E15" s="66" t="s">
        <v>26</v>
      </c>
      <c r="F15" s="90">
        <f>'memória de cálculo'!J16</f>
        <v>1</v>
      </c>
      <c r="G15" s="83">
        <v>22.13</v>
      </c>
      <c r="H15" s="83">
        <f t="shared" ref="H15" si="11">F15*G15</f>
        <v>22.13</v>
      </c>
      <c r="I15" s="83">
        <f t="shared" si="1"/>
        <v>28.330782232285415</v>
      </c>
      <c r="J15" s="84">
        <f t="shared" ref="J15" si="12">F15*I15</f>
        <v>28.330782232285415</v>
      </c>
    </row>
    <row r="16" spans="1:10" s="82" customFormat="1" x14ac:dyDescent="0.2">
      <c r="A16" s="65" t="s">
        <v>83</v>
      </c>
      <c r="B16" s="66">
        <v>39961</v>
      </c>
      <c r="C16" s="67" t="s">
        <v>101</v>
      </c>
      <c r="D16" s="91" t="s">
        <v>81</v>
      </c>
      <c r="E16" s="66" t="s">
        <v>0</v>
      </c>
      <c r="F16" s="90">
        <f>'memória de cálculo'!J16</f>
        <v>1</v>
      </c>
      <c r="G16" s="83">
        <v>19.899999999999999</v>
      </c>
      <c r="H16" s="83">
        <f t="shared" si="9"/>
        <v>19.899999999999999</v>
      </c>
      <c r="I16" s="83">
        <f t="shared" si="1"/>
        <v>25.475940642678708</v>
      </c>
      <c r="J16" s="84">
        <f t="shared" si="10"/>
        <v>25.475940642678708</v>
      </c>
    </row>
    <row r="17" spans="1:10" s="82" customFormat="1" ht="18.75" customHeight="1" x14ac:dyDescent="0.2">
      <c r="A17" s="65" t="s">
        <v>18</v>
      </c>
      <c r="B17" s="66" t="s">
        <v>82</v>
      </c>
      <c r="C17" s="67" t="s">
        <v>105</v>
      </c>
      <c r="D17" s="91" t="s">
        <v>93</v>
      </c>
      <c r="E17" s="66" t="s">
        <v>25</v>
      </c>
      <c r="F17" s="90">
        <f>'memória de cálculo'!J17</f>
        <v>149.30000000000001</v>
      </c>
      <c r="G17" s="83">
        <v>2.69</v>
      </c>
      <c r="H17" s="83">
        <f t="shared" ref="H17" si="13">F17*G17</f>
        <v>401.61700000000002</v>
      </c>
      <c r="I17" s="83">
        <f t="shared" si="1"/>
        <v>3.4437326798394836</v>
      </c>
      <c r="J17" s="84">
        <f t="shared" ref="J17" si="14">F17*I17</f>
        <v>514.14928910003493</v>
      </c>
    </row>
    <row r="18" spans="1:10" s="82" customFormat="1" ht="45.75" thickBot="1" x14ac:dyDescent="0.25">
      <c r="A18" s="65" t="s">
        <v>18</v>
      </c>
      <c r="B18" s="66" t="s">
        <v>82</v>
      </c>
      <c r="C18" s="67" t="s">
        <v>113</v>
      </c>
      <c r="D18" s="91" t="s">
        <v>102</v>
      </c>
      <c r="E18" s="66" t="s">
        <v>25</v>
      </c>
      <c r="F18" s="90">
        <v>149.30000000000001</v>
      </c>
      <c r="G18" s="83">
        <v>2.69</v>
      </c>
      <c r="H18" s="83">
        <f t="shared" ref="H18" si="15">F18*G18</f>
        <v>401.61700000000002</v>
      </c>
      <c r="I18" s="83">
        <f t="shared" si="1"/>
        <v>3.4437326798394836</v>
      </c>
      <c r="J18" s="84">
        <f t="shared" ref="J18" si="16">F18*I18</f>
        <v>514.14928910003493</v>
      </c>
    </row>
    <row r="19" spans="1:10" ht="16.5" thickBot="1" x14ac:dyDescent="0.3">
      <c r="A19" s="146" t="s">
        <v>69</v>
      </c>
      <c r="B19" s="147"/>
      <c r="C19" s="147"/>
      <c r="D19" s="147"/>
      <c r="E19" s="147"/>
      <c r="F19" s="147"/>
      <c r="G19" s="148"/>
      <c r="H19" s="85">
        <f>H8</f>
        <v>3539.5591500000005</v>
      </c>
      <c r="I19" s="85"/>
      <c r="J19" s="85">
        <f>J8</f>
        <v>4531.3366234497635</v>
      </c>
    </row>
    <row r="20" spans="1:10" x14ac:dyDescent="0.25">
      <c r="A20" s="149"/>
      <c r="B20" s="150"/>
      <c r="C20" s="150"/>
      <c r="D20" s="269"/>
      <c r="E20" s="137" t="s">
        <v>67</v>
      </c>
      <c r="F20" s="138"/>
      <c r="G20" s="138"/>
      <c r="H20" s="138"/>
      <c r="I20" s="138"/>
      <c r="J20" s="139"/>
    </row>
    <row r="21" spans="1:10" x14ac:dyDescent="0.25">
      <c r="A21" s="151"/>
      <c r="B21" s="152"/>
      <c r="C21" s="152"/>
      <c r="D21" s="270"/>
      <c r="E21" s="140"/>
      <c r="F21" s="141"/>
      <c r="G21" s="141"/>
      <c r="H21" s="141"/>
      <c r="I21" s="141"/>
      <c r="J21" s="142"/>
    </row>
    <row r="22" spans="1:10" x14ac:dyDescent="0.25">
      <c r="A22" s="151"/>
      <c r="B22" s="152"/>
      <c r="C22" s="152"/>
      <c r="D22" s="270"/>
      <c r="E22" s="140"/>
      <c r="F22" s="141"/>
      <c r="G22" s="141"/>
      <c r="H22" s="141"/>
      <c r="I22" s="141"/>
      <c r="J22" s="142"/>
    </row>
    <row r="23" spans="1:10" ht="56.25" customHeight="1" thickBot="1" x14ac:dyDescent="0.3">
      <c r="A23" s="156" t="s">
        <v>72</v>
      </c>
      <c r="B23" s="157"/>
      <c r="C23" s="157"/>
      <c r="D23" s="271"/>
      <c r="E23" s="143"/>
      <c r="F23" s="144"/>
      <c r="G23" s="144"/>
      <c r="H23" s="144"/>
      <c r="I23" s="144"/>
      <c r="J23" s="145"/>
    </row>
    <row r="25" spans="1:10" x14ac:dyDescent="0.25">
      <c r="D25" s="87"/>
    </row>
  </sheetData>
  <mergeCells count="24">
    <mergeCell ref="I6:J6"/>
    <mergeCell ref="H3:I3"/>
    <mergeCell ref="E3:G5"/>
    <mergeCell ref="H5:J5"/>
    <mergeCell ref="E20:J23"/>
    <mergeCell ref="A19:G19"/>
    <mergeCell ref="A20:C22"/>
    <mergeCell ref="A23:C23"/>
    <mergeCell ref="A1:A5"/>
    <mergeCell ref="D6:D7"/>
    <mergeCell ref="H1:J1"/>
    <mergeCell ref="B8:G8"/>
    <mergeCell ref="A6:A7"/>
    <mergeCell ref="F6:F7"/>
    <mergeCell ref="C6:C7"/>
    <mergeCell ref="H4:J4"/>
    <mergeCell ref="B4:D4"/>
    <mergeCell ref="B5:D5"/>
    <mergeCell ref="B1:G2"/>
    <mergeCell ref="B6:B7"/>
    <mergeCell ref="E6:E7"/>
    <mergeCell ref="B3:D3"/>
    <mergeCell ref="H2:J2"/>
    <mergeCell ref="G6:H6"/>
  </mergeCells>
  <phoneticPr fontId="1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22"/>
  <sheetViews>
    <sheetView showGridLines="0" view="pageBreakPreview" topLeftCell="A3" zoomScale="55" zoomScaleNormal="100" zoomScaleSheetLayoutView="55" workbookViewId="0">
      <selection activeCell="J10" sqref="J10"/>
    </sheetView>
  </sheetViews>
  <sheetFormatPr defaultColWidth="9.140625" defaultRowHeight="40.5" customHeight="1" x14ac:dyDescent="0.25"/>
  <cols>
    <col min="1" max="1" width="27.5703125" style="88" customWidth="1"/>
    <col min="2" max="2" width="15.5703125" style="74" customWidth="1"/>
    <col min="3" max="3" width="11.5703125" style="62" bestFit="1" customWidth="1"/>
    <col min="4" max="4" width="126.42578125" style="62" customWidth="1"/>
    <col min="5" max="5" width="6.5703125" style="62" bestFit="1" customWidth="1"/>
    <col min="6" max="6" width="14.28515625" style="75" customWidth="1"/>
    <col min="7" max="7" width="21" style="62" customWidth="1"/>
    <col min="8" max="9" width="49.140625" style="62" customWidth="1"/>
    <col min="10" max="10" width="20.140625" style="62" bestFit="1" customWidth="1"/>
    <col min="11" max="11" width="9.140625" style="62"/>
    <col min="12" max="12" width="31" style="62" customWidth="1"/>
    <col min="13" max="16384" width="9.140625" style="62"/>
  </cols>
  <sheetData>
    <row r="1" spans="1:10" ht="15.75" x14ac:dyDescent="0.25">
      <c r="A1" s="161"/>
      <c r="B1" s="112" t="s">
        <v>21</v>
      </c>
      <c r="C1" s="112"/>
      <c r="D1" s="112"/>
      <c r="E1" s="112"/>
      <c r="F1" s="112"/>
      <c r="G1" s="113"/>
      <c r="H1" s="98" t="str">
        <f>Planilha!H1</f>
        <v>COMPOSIÇÃO EM SETEMBRO DE 2024</v>
      </c>
      <c r="I1" s="98"/>
      <c r="J1" s="99"/>
    </row>
    <row r="2" spans="1:10" ht="36" customHeight="1" x14ac:dyDescent="0.25">
      <c r="A2" s="162"/>
      <c r="B2" s="114"/>
      <c r="C2" s="114"/>
      <c r="D2" s="114"/>
      <c r="E2" s="114"/>
      <c r="F2" s="114"/>
      <c r="G2" s="115"/>
      <c r="H2" s="118" t="str">
        <f>Planilha!H2</f>
        <v>Data-Base: SINAPI/AGO 2024 -  SUDECAP/ABR 2024 - SETOP/JUL 2024</v>
      </c>
      <c r="I2" s="119"/>
      <c r="J2" s="120"/>
    </row>
    <row r="3" spans="1:10" ht="24.95" customHeight="1" x14ac:dyDescent="0.25">
      <c r="A3" s="162"/>
      <c r="B3" s="116" t="str">
        <f>Planilha!B3</f>
        <v>REPAROS PARA CORREÇÃO DE PONTOS DE INFILTRAÇÃO NA CÂMARA MUNICIPAL DOS VEREADORES</v>
      </c>
      <c r="C3" s="116"/>
      <c r="D3" s="117"/>
      <c r="E3" s="125" t="s">
        <v>9</v>
      </c>
      <c r="F3" s="126"/>
      <c r="G3" s="127"/>
      <c r="H3" s="123" t="s">
        <v>19</v>
      </c>
      <c r="I3" s="124"/>
      <c r="J3" s="63">
        <f>BDI!I7</f>
        <v>0.28019802224516122</v>
      </c>
    </row>
    <row r="4" spans="1:10" ht="24.95" customHeight="1" x14ac:dyDescent="0.25">
      <c r="A4" s="162"/>
      <c r="B4" s="108" t="str">
        <f>Planilha!B4</f>
        <v>LOCAL:  25 DE DEZEMBRO, CENTRO</v>
      </c>
      <c r="C4" s="108"/>
      <c r="D4" s="109"/>
      <c r="E4" s="128"/>
      <c r="F4" s="129"/>
      <c r="G4" s="130"/>
      <c r="H4" s="105" t="s">
        <v>70</v>
      </c>
      <c r="I4" s="106"/>
      <c r="J4" s="107"/>
    </row>
    <row r="5" spans="1:10" ht="24.95" customHeight="1" thickBot="1" x14ac:dyDescent="0.3">
      <c r="A5" s="163"/>
      <c r="B5" s="110" t="str">
        <f>Planilha!B5</f>
        <v>ARCOS - MG</v>
      </c>
      <c r="C5" s="110"/>
      <c r="D5" s="111"/>
      <c r="E5" s="131"/>
      <c r="F5" s="132"/>
      <c r="G5" s="133"/>
      <c r="H5" s="134" t="s">
        <v>8</v>
      </c>
      <c r="I5" s="135"/>
      <c r="J5" s="136"/>
    </row>
    <row r="6" spans="1:10" ht="15.75" x14ac:dyDescent="0.25">
      <c r="A6" s="160"/>
      <c r="B6" s="96" t="s">
        <v>1</v>
      </c>
      <c r="C6" s="96" t="s">
        <v>2</v>
      </c>
      <c r="D6" s="96" t="s">
        <v>3</v>
      </c>
      <c r="E6" s="96" t="s">
        <v>0</v>
      </c>
      <c r="F6" s="164" t="s">
        <v>22</v>
      </c>
      <c r="G6" s="164"/>
      <c r="H6" s="166" t="s">
        <v>23</v>
      </c>
      <c r="I6" s="166"/>
      <c r="J6" s="168" t="s">
        <v>24</v>
      </c>
    </row>
    <row r="7" spans="1:10" ht="16.5" thickBot="1" x14ac:dyDescent="0.3">
      <c r="A7" s="160"/>
      <c r="B7" s="97"/>
      <c r="C7" s="97"/>
      <c r="D7" s="97"/>
      <c r="E7" s="97"/>
      <c r="F7" s="165"/>
      <c r="G7" s="165"/>
      <c r="H7" s="167"/>
      <c r="I7" s="167"/>
      <c r="J7" s="169"/>
    </row>
    <row r="8" spans="1:10" ht="16.5" thickBot="1" x14ac:dyDescent="0.3">
      <c r="A8" s="64">
        <f>Planilha!A8</f>
        <v>1</v>
      </c>
      <c r="B8" s="172" t="str">
        <f>Planilha!B8</f>
        <v>TELHADO</v>
      </c>
      <c r="C8" s="173"/>
      <c r="D8" s="173"/>
      <c r="E8" s="173"/>
      <c r="F8" s="173"/>
      <c r="G8" s="173"/>
      <c r="H8" s="173"/>
      <c r="I8" s="173"/>
      <c r="J8" s="174"/>
    </row>
    <row r="9" spans="1:10" ht="37.15" customHeight="1" x14ac:dyDescent="0.25">
      <c r="A9" s="68" t="str">
        <f>Planilha!A9</f>
        <v>CREA</v>
      </c>
      <c r="B9" s="69" t="str">
        <f>Planilha!B9</f>
        <v>-</v>
      </c>
      <c r="C9" s="70" t="str">
        <f>Planilha!C9</f>
        <v>1.1</v>
      </c>
      <c r="D9" s="71" t="str">
        <f>Planilha!D9</f>
        <v>ANOTAÇÃO DE RESPONSABILIDADE TÉCNICA DE EXECUÇÃO DOS SERVIÇOS</v>
      </c>
      <c r="E9" s="69" t="str">
        <f>Planilha!E9</f>
        <v xml:space="preserve">UN </v>
      </c>
      <c r="F9" s="170" t="s">
        <v>116</v>
      </c>
      <c r="G9" s="170"/>
      <c r="H9" s="171" t="s">
        <v>117</v>
      </c>
      <c r="I9" s="171"/>
      <c r="J9" s="72">
        <v>1</v>
      </c>
    </row>
    <row r="10" spans="1:10" ht="37.15" customHeight="1" x14ac:dyDescent="0.25">
      <c r="A10" s="68" t="str">
        <f>Planilha!A10</f>
        <v>Setop</v>
      </c>
      <c r="B10" s="69" t="str">
        <f>Planilha!B10</f>
        <v>ED-50366</v>
      </c>
      <c r="C10" s="70" t="str">
        <f>Planilha!C10</f>
        <v>1.1</v>
      </c>
      <c r="D10" s="71" t="str">
        <f>Planilha!D10</f>
        <v xml:space="preserve">AJUDANTE ESPECIALIZADO COM COM ENCARGOS COMPLEMENTARES PARA LIMPEZA E REMOÇÃO DE EXCESSO DE ESPUMA ESPANSIVA, REMOÇÃO DE MANTA COM INSETOS DA PLATIBANDA INCLUSIVE PREPARAÇÃO DA SUPERFÍCIE PARA REINSTALAÇÃO E VEDAÇÃO DE ELETRODUTOS EXPOSTOS </v>
      </c>
      <c r="E10" s="69" t="str">
        <f>Planilha!E10</f>
        <v>H</v>
      </c>
      <c r="F10" s="170" t="s">
        <v>92</v>
      </c>
      <c r="G10" s="170"/>
      <c r="H10" s="171" t="s">
        <v>80</v>
      </c>
      <c r="I10" s="171"/>
      <c r="J10" s="72">
        <v>16</v>
      </c>
    </row>
    <row r="11" spans="1:10" ht="37.15" customHeight="1" x14ac:dyDescent="0.25">
      <c r="A11" s="68" t="str">
        <f>Planilha!A11</f>
        <v>Setop</v>
      </c>
      <c r="B11" s="69" t="str">
        <f>Planilha!B11</f>
        <v>ED-50386</v>
      </c>
      <c r="C11" s="70" t="str">
        <f>Planilha!C11</f>
        <v>1.2</v>
      </c>
      <c r="D11" s="71" t="str">
        <f>Planilha!D11</f>
        <v xml:space="preserve">TELHADISTA COM ENCARGOS COMPLEMENTARES PARA LIMPEZA E REMOÇÃO DE EXCESSO DE ESPUMA ESPANSIVA, REMOÇÃO DE MANTA COM INSETOS DA PLATIBANDA INCLUSIVE PREPARAÇÃO DA SUPERFÍCIE PARA REINSTALAÇÃO E VEDAÇÃO DE ELETRODUTOS EXPOSTOS </v>
      </c>
      <c r="E11" s="69" t="str">
        <f>Planilha!E11</f>
        <v>H</v>
      </c>
      <c r="F11" s="170" t="s">
        <v>92</v>
      </c>
      <c r="G11" s="170"/>
      <c r="H11" s="171" t="s">
        <v>80</v>
      </c>
      <c r="I11" s="171"/>
      <c r="J11" s="72">
        <v>16</v>
      </c>
    </row>
    <row r="12" spans="1:10" ht="136.9" customHeight="1" x14ac:dyDescent="0.25">
      <c r="A12" s="68" t="str">
        <f>Planilha!A12</f>
        <v>Sinapi (Insumos)</v>
      </c>
      <c r="B12" s="69">
        <f>Planilha!B12</f>
        <v>38123</v>
      </c>
      <c r="C12" s="70" t="str">
        <f>Planilha!C12</f>
        <v>1.3</v>
      </c>
      <c r="D12" s="71" t="str">
        <f>Planilha!D12</f>
        <v>SELANTE TIPO VEDA CALHA PARA METAL E FIBROCIMENTO</v>
      </c>
      <c r="E12" s="69" t="str">
        <f>Planilha!E12</f>
        <v>Kg</v>
      </c>
      <c r="F12" s="170" t="s">
        <v>91</v>
      </c>
      <c r="G12" s="170"/>
      <c r="H12" s="171" t="s">
        <v>84</v>
      </c>
      <c r="I12" s="171"/>
      <c r="J12" s="72">
        <f>ROUNDUP((2.28+21.24+7.83+4.92)/10,0)+ROUNDUP(366/200,0)</f>
        <v>6</v>
      </c>
    </row>
    <row r="13" spans="1:10" ht="30" x14ac:dyDescent="0.25">
      <c r="A13" s="68" t="str">
        <f>Planilha!A13</f>
        <v>Sinapi (Insumos)</v>
      </c>
      <c r="B13" s="69">
        <f>Planilha!B13</f>
        <v>4299</v>
      </c>
      <c r="C13" s="70" t="str">
        <f>Planilha!C13</f>
        <v>1.4</v>
      </c>
      <c r="D13" s="71" t="str">
        <f>Planilha!D13</f>
        <v>PARAFUSO ZINCADO ROSCA SOBERBA, CABECA SEXTAVADA, 5/16" X 110 MM, PARA FIXACAO DE TELHA EM MADEIRA</v>
      </c>
      <c r="E13" s="69" t="str">
        <f>Planilha!E13</f>
        <v xml:space="preserve">UN </v>
      </c>
      <c r="F13" s="170" t="s">
        <v>90</v>
      </c>
      <c r="G13" s="170"/>
      <c r="H13" s="171" t="s">
        <v>85</v>
      </c>
      <c r="I13" s="171"/>
      <c r="J13" s="72">
        <f>16+61+24</f>
        <v>101</v>
      </c>
    </row>
    <row r="14" spans="1:10" ht="52.5" customHeight="1" x14ac:dyDescent="0.25">
      <c r="A14" s="68" t="str">
        <f>Planilha!A14</f>
        <v>Setop</v>
      </c>
      <c r="B14" s="69" t="str">
        <f>Planilha!B14</f>
        <v xml:space="preserve"> ED-52311</v>
      </c>
      <c r="C14" s="70" t="str">
        <f>Planilha!C14</f>
        <v>1.5</v>
      </c>
      <c r="D14" s="71" t="str">
        <f>Planilha!D14</f>
        <v>MANTA ISOLANTE/TÉRMICA PARA TELHADO COM 30CM DE LARGURA, EXCLUSIVE CONTACAIBRO</v>
      </c>
      <c r="E14" s="69" t="str">
        <f>Planilha!E14</f>
        <v>m²</v>
      </c>
      <c r="F14" s="170" t="s">
        <v>111</v>
      </c>
      <c r="G14" s="170"/>
      <c r="H14" s="175" t="s">
        <v>86</v>
      </c>
      <c r="I14" s="176"/>
      <c r="J14" s="73">
        <f>(6.6+22+6.6+1.5*3)*1.15</f>
        <v>45.655000000000001</v>
      </c>
    </row>
    <row r="15" spans="1:10" ht="15.75" x14ac:dyDescent="0.25">
      <c r="A15" s="68" t="str">
        <f>Planilha!A15</f>
        <v>Setop</v>
      </c>
      <c r="B15" s="69" t="str">
        <f>Planilha!B15</f>
        <v xml:space="preserve"> ED-52311</v>
      </c>
      <c r="C15" s="70" t="str">
        <f>Planilha!C15</f>
        <v>1.6</v>
      </c>
      <c r="D15" s="71" t="str">
        <f>Planilha!D15</f>
        <v>MANTA ISOLANTE/TÉRMICA PARA PLATIBANDA (LOCAL COM INFESTAÇÃO DE ABELHAS)</v>
      </c>
      <c r="E15" s="69" t="str">
        <f>Planilha!E15</f>
        <v>m²</v>
      </c>
      <c r="F15" s="170" t="s">
        <v>110</v>
      </c>
      <c r="G15" s="170"/>
      <c r="H15" s="272" t="s">
        <v>112</v>
      </c>
      <c r="I15" s="273"/>
      <c r="J15" s="73">
        <f>(6.6+22+6.6+1.5*3)*1.15</f>
        <v>45.655000000000001</v>
      </c>
    </row>
    <row r="16" spans="1:10" ht="50.45" customHeight="1" x14ac:dyDescent="0.25">
      <c r="A16" s="68" t="str">
        <f>Planilha!A16</f>
        <v>Sinapi (Insumos)</v>
      </c>
      <c r="B16" s="69">
        <f>Planilha!B16</f>
        <v>39961</v>
      </c>
      <c r="C16" s="70" t="str">
        <f>Planilha!C16</f>
        <v>1.7</v>
      </c>
      <c r="D16" s="71" t="str">
        <f>Planilha!D16</f>
        <v>SILICONE ACETICO USO GERAL INCOLOR 280 G</v>
      </c>
      <c r="E16" s="69" t="str">
        <f>Planilha!E16</f>
        <v xml:space="preserve">UN </v>
      </c>
      <c r="F16" s="170" t="s">
        <v>87</v>
      </c>
      <c r="G16" s="170"/>
      <c r="H16" s="175" t="s">
        <v>87</v>
      </c>
      <c r="I16" s="176"/>
      <c r="J16" s="73">
        <v>1</v>
      </c>
    </row>
    <row r="17" spans="1:10" ht="15.75" x14ac:dyDescent="0.25">
      <c r="A17" s="68" t="str">
        <f>Planilha!A17</f>
        <v>Setop</v>
      </c>
      <c r="B17" s="69" t="str">
        <f>Planilha!B17</f>
        <v xml:space="preserve"> ED-50263</v>
      </c>
      <c r="C17" s="70" t="str">
        <f>Planilha!C17</f>
        <v>1.8</v>
      </c>
      <c r="D17" s="71" t="str">
        <f>Planilha!D17</f>
        <v>LIMPEZA DE CALHA EM CHAPA GALVANIZADA OU EM PVC, INCLUSIVE DESOBSTRUÇÃO - Calhas e Rufos</v>
      </c>
      <c r="E17" s="69" t="str">
        <f>Planilha!E17</f>
        <v>m</v>
      </c>
      <c r="F17" s="170" t="s">
        <v>89</v>
      </c>
      <c r="G17" s="170"/>
      <c r="H17" s="175" t="s">
        <v>88</v>
      </c>
      <c r="I17" s="176"/>
      <c r="J17" s="73">
        <f>28.33+24.17+25.19+16.5+15.73+11.21+3.12+2.14+4.42+2.46+1.89+3.5+10.64</f>
        <v>149.30000000000001</v>
      </c>
    </row>
    <row r="18" spans="1:10" ht="16.5" thickBot="1" x14ac:dyDescent="0.3">
      <c r="A18" s="68" t="str">
        <f>Planilha!A18</f>
        <v>Setop</v>
      </c>
      <c r="B18" s="69" t="str">
        <f>Planilha!B18</f>
        <v xml:space="preserve"> ED-50263</v>
      </c>
      <c r="C18" s="70" t="str">
        <f>Planilha!C18</f>
        <v>1.9</v>
      </c>
      <c r="D18" s="71" t="str">
        <f>Planilha!D18</f>
        <v xml:space="preserve">LIMPEZA E REMOÇÃO DE EXCESSO DE ESPUMA ESPANSIVA, REMOÇÃO DE MANTA COM INSETOS DA PLATIBANDA INCLUSIVE PREPARAÇÃO DA SUPERFÍCIE PARA REINSTALAÇÃO E VEDAÇÃO DE ELETRODUTOS EXPOSTOS </v>
      </c>
      <c r="E18" s="69" t="str">
        <f>Planilha!E18</f>
        <v>m</v>
      </c>
      <c r="F18" s="170" t="s">
        <v>89</v>
      </c>
      <c r="G18" s="170"/>
      <c r="H18" s="175" t="s">
        <v>88</v>
      </c>
      <c r="I18" s="176"/>
      <c r="J18" s="73">
        <f>28.33+24.17+25.19+16.5+15.73+11.21+3.12+2.14+4.42+2.46+1.89+3.5+10.64</f>
        <v>149.30000000000001</v>
      </c>
    </row>
    <row r="19" spans="1:10" ht="15.75" x14ac:dyDescent="0.25">
      <c r="A19" s="149" t="s">
        <v>20</v>
      </c>
      <c r="B19" s="150"/>
      <c r="C19" s="150"/>
      <c r="D19" s="153"/>
      <c r="E19" s="137" t="str">
        <f>Planilha!E20</f>
        <v>OBS: 1) Todos os itens deverão estar completamente concluídos e dentro das especificações de projetos para medição da etapa. Os materiais empregados, deverão rigorosamente seguir as especificações de qualidade destacadas na presente planilha.</v>
      </c>
      <c r="F19" s="138"/>
      <c r="G19" s="138"/>
      <c r="H19" s="138"/>
      <c r="I19" s="138"/>
      <c r="J19" s="139"/>
    </row>
    <row r="20" spans="1:10" ht="15.75" x14ac:dyDescent="0.25">
      <c r="A20" s="151"/>
      <c r="B20" s="152"/>
      <c r="C20" s="152"/>
      <c r="D20" s="154"/>
      <c r="E20" s="140"/>
      <c r="F20" s="141"/>
      <c r="G20" s="141"/>
      <c r="H20" s="141"/>
      <c r="I20" s="141"/>
      <c r="J20" s="142"/>
    </row>
    <row r="21" spans="1:10" ht="15.75" x14ac:dyDescent="0.25">
      <c r="A21" s="151"/>
      <c r="B21" s="152"/>
      <c r="C21" s="152"/>
      <c r="D21" s="154"/>
      <c r="E21" s="140"/>
      <c r="F21" s="141"/>
      <c r="G21" s="141"/>
      <c r="H21" s="141"/>
      <c r="I21" s="141"/>
      <c r="J21" s="142"/>
    </row>
    <row r="22" spans="1:10" ht="45" customHeight="1" thickBot="1" x14ac:dyDescent="0.3">
      <c r="A22" s="158" t="str">
        <f>Planilha!A23</f>
        <v>JOÃO RAFAEL BUENO DE MORAIS LOPES
CREA-MG:235527/D</v>
      </c>
      <c r="B22" s="159"/>
      <c r="C22" s="159"/>
      <c r="D22" s="155"/>
      <c r="E22" s="143"/>
      <c r="F22" s="144"/>
      <c r="G22" s="144"/>
      <c r="H22" s="144"/>
      <c r="I22" s="144"/>
      <c r="J22" s="145"/>
    </row>
  </sheetData>
  <mergeCells count="44">
    <mergeCell ref="F9:G9"/>
    <mergeCell ref="H9:I9"/>
    <mergeCell ref="F10:G10"/>
    <mergeCell ref="H10:I10"/>
    <mergeCell ref="F15:G15"/>
    <mergeCell ref="H14:I14"/>
    <mergeCell ref="H15:I15"/>
    <mergeCell ref="F16:G16"/>
    <mergeCell ref="H16:I16"/>
    <mergeCell ref="F17:G17"/>
    <mergeCell ref="H17:I17"/>
    <mergeCell ref="F18:G18"/>
    <mergeCell ref="H18:I18"/>
    <mergeCell ref="F13:G13"/>
    <mergeCell ref="H12:I12"/>
    <mergeCell ref="F12:G12"/>
    <mergeCell ref="F14:G14"/>
    <mergeCell ref="A1:A5"/>
    <mergeCell ref="B1:G2"/>
    <mergeCell ref="H1:J1"/>
    <mergeCell ref="H2:J2"/>
    <mergeCell ref="B3:D3"/>
    <mergeCell ref="E3:G5"/>
    <mergeCell ref="H3:I3"/>
    <mergeCell ref="B4:D4"/>
    <mergeCell ref="H4:J4"/>
    <mergeCell ref="B5:D5"/>
    <mergeCell ref="H5:J5"/>
    <mergeCell ref="A22:C22"/>
    <mergeCell ref="D19:D22"/>
    <mergeCell ref="E19:J22"/>
    <mergeCell ref="A6:A7"/>
    <mergeCell ref="B6:B7"/>
    <mergeCell ref="C6:C7"/>
    <mergeCell ref="D6:D7"/>
    <mergeCell ref="A19:C21"/>
    <mergeCell ref="E6:E7"/>
    <mergeCell ref="F6:G7"/>
    <mergeCell ref="H6:I7"/>
    <mergeCell ref="J6:J7"/>
    <mergeCell ref="F11:G11"/>
    <mergeCell ref="H11:I11"/>
    <mergeCell ref="B8:J8"/>
    <mergeCell ref="H13:I13"/>
  </mergeCells>
  <phoneticPr fontId="1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9" fitToHeight="0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15"/>
  <sheetViews>
    <sheetView showGridLines="0" view="pageBreakPreview" zoomScaleNormal="100" zoomScaleSheetLayoutView="100" workbookViewId="0">
      <selection activeCell="D5" sqref="D5"/>
    </sheetView>
  </sheetViews>
  <sheetFormatPr defaultColWidth="9.140625" defaultRowHeight="15" x14ac:dyDescent="0.25"/>
  <cols>
    <col min="1" max="1" width="5.42578125" style="8" bestFit="1" customWidth="1"/>
    <col min="2" max="2" width="9.140625" style="8"/>
    <col min="3" max="3" width="21.28515625" style="8" customWidth="1"/>
    <col min="4" max="4" width="12.28515625" style="8" bestFit="1" customWidth="1"/>
    <col min="5" max="6" width="12.5703125" style="8" bestFit="1" customWidth="1"/>
    <col min="7" max="7" width="7.42578125" style="8" bestFit="1" customWidth="1"/>
    <col min="8" max="8" width="7.28515625" style="8" bestFit="1" customWidth="1"/>
    <col min="9" max="9" width="9.140625" style="8"/>
    <col min="10" max="10" width="14.42578125" style="8" bestFit="1" customWidth="1"/>
    <col min="11" max="16384" width="9.140625" style="8"/>
  </cols>
  <sheetData>
    <row r="1" spans="1:10" ht="16.5" thickBot="1" x14ac:dyDescent="0.3">
      <c r="A1" s="181" t="s">
        <v>10</v>
      </c>
      <c r="B1" s="182"/>
      <c r="C1" s="182"/>
      <c r="D1" s="182"/>
      <c r="E1" s="182"/>
      <c r="F1" s="182"/>
      <c r="G1" s="182"/>
      <c r="H1" s="183"/>
    </row>
    <row r="2" spans="1:10" ht="15.75" thickBot="1" x14ac:dyDescent="0.3">
      <c r="A2" s="184" t="str">
        <f>Planilha!B5</f>
        <v>ARCOS - MG</v>
      </c>
      <c r="B2" s="185"/>
      <c r="C2" s="185"/>
      <c r="D2" s="185"/>
      <c r="E2" s="185"/>
      <c r="F2" s="185"/>
      <c r="G2" s="185"/>
      <c r="H2" s="186"/>
    </row>
    <row r="3" spans="1:10" ht="15.75" thickBot="1" x14ac:dyDescent="0.3">
      <c r="A3" s="179" t="str">
        <f>Planilha!B3</f>
        <v>REPAROS PARA CORREÇÃO DE PONTOS DE INFILTRAÇÃO NA CÂMARA MUNICIPAL DOS VEREADORES</v>
      </c>
      <c r="B3" s="180"/>
      <c r="C3" s="180"/>
      <c r="D3" s="180"/>
      <c r="E3" s="180"/>
      <c r="F3" s="180"/>
      <c r="G3" s="187"/>
      <c r="H3" s="188"/>
    </row>
    <row r="4" spans="1:10" ht="15.75" thickBot="1" x14ac:dyDescent="0.3">
      <c r="A4" s="179" t="str">
        <f>Planilha!B4</f>
        <v>LOCAL:  25 DE DEZEMBRO, CENTRO</v>
      </c>
      <c r="B4" s="180"/>
      <c r="C4" s="180"/>
      <c r="D4" s="180"/>
      <c r="E4" s="180"/>
      <c r="F4" s="180"/>
      <c r="G4" s="5" t="s">
        <v>29</v>
      </c>
      <c r="H4" s="92" t="s">
        <v>119</v>
      </c>
    </row>
    <row r="5" spans="1:10" ht="26.25" thickBot="1" x14ac:dyDescent="0.3">
      <c r="A5" s="58" t="s">
        <v>2</v>
      </c>
      <c r="B5" s="189" t="s">
        <v>11</v>
      </c>
      <c r="C5" s="190"/>
      <c r="D5" s="4" t="s">
        <v>12</v>
      </c>
      <c r="E5" s="2" t="s">
        <v>13</v>
      </c>
      <c r="F5" s="3" t="s">
        <v>118</v>
      </c>
      <c r="G5" s="191" t="s">
        <v>14</v>
      </c>
      <c r="H5" s="192"/>
    </row>
    <row r="6" spans="1:10" ht="17.25" customHeight="1" x14ac:dyDescent="0.25">
      <c r="A6" s="177">
        <v>2</v>
      </c>
      <c r="B6" s="193" t="str">
        <f>Planilha!B8</f>
        <v>TELHADO</v>
      </c>
      <c r="C6" s="194"/>
      <c r="D6" s="9" t="s">
        <v>15</v>
      </c>
      <c r="E6" s="1">
        <f>E7/$E$8</f>
        <v>1</v>
      </c>
      <c r="F6" s="7">
        <v>1</v>
      </c>
      <c r="G6" s="197">
        <f t="shared" ref="G6:G7" si="0">SUM(F6:F6)</f>
        <v>1</v>
      </c>
      <c r="H6" s="198"/>
    </row>
    <row r="7" spans="1:10" ht="17.25" customHeight="1" thickBot="1" x14ac:dyDescent="0.3">
      <c r="A7" s="178"/>
      <c r="B7" s="195"/>
      <c r="C7" s="196"/>
      <c r="D7" s="10" t="s">
        <v>16</v>
      </c>
      <c r="E7" s="11">
        <f>Planilha!J8</f>
        <v>4531.3366234497635</v>
      </c>
      <c r="F7" s="12">
        <f>E7</f>
        <v>4531.3366234497635</v>
      </c>
      <c r="G7" s="199">
        <f t="shared" si="0"/>
        <v>4531.3366234497635</v>
      </c>
      <c r="H7" s="200"/>
    </row>
    <row r="8" spans="1:10" s="6" customFormat="1" ht="15.75" customHeight="1" thickBot="1" x14ac:dyDescent="0.3">
      <c r="A8" s="177" t="s">
        <v>32</v>
      </c>
      <c r="B8" s="204"/>
      <c r="C8" s="204"/>
      <c r="D8" s="205"/>
      <c r="E8" s="54">
        <f>E7</f>
        <v>4531.3366234497635</v>
      </c>
      <c r="F8" s="54">
        <f>F7</f>
        <v>4531.3366234497635</v>
      </c>
      <c r="G8" s="222">
        <f>G7</f>
        <v>4531.3366234497635</v>
      </c>
      <c r="H8" s="223"/>
    </row>
    <row r="9" spans="1:10" ht="14.45" customHeight="1" x14ac:dyDescent="0.25">
      <c r="A9" s="210" t="s">
        <v>20</v>
      </c>
      <c r="B9" s="211"/>
      <c r="C9" s="211"/>
      <c r="D9" s="212"/>
      <c r="E9" s="206" t="s">
        <v>33</v>
      </c>
      <c r="F9" s="206"/>
      <c r="G9" s="206"/>
      <c r="H9" s="207"/>
      <c r="I9" s="13"/>
      <c r="J9" s="89"/>
    </row>
    <row r="10" spans="1:10" x14ac:dyDescent="0.25">
      <c r="A10" s="213"/>
      <c r="B10" s="214"/>
      <c r="C10" s="214"/>
      <c r="D10" s="215"/>
      <c r="E10" s="208"/>
      <c r="F10" s="208"/>
      <c r="G10" s="208"/>
      <c r="H10" s="209"/>
      <c r="I10" s="13"/>
    </row>
    <row r="11" spans="1:10" ht="15" customHeight="1" x14ac:dyDescent="0.25">
      <c r="A11" s="216" t="s">
        <v>27</v>
      </c>
      <c r="B11" s="217"/>
      <c r="C11" s="217"/>
      <c r="D11" s="218"/>
      <c r="E11" s="202"/>
      <c r="F11" s="202"/>
      <c r="G11" s="202"/>
      <c r="H11" s="203"/>
      <c r="I11" s="13"/>
    </row>
    <row r="12" spans="1:10" ht="15" customHeight="1" thickBot="1" x14ac:dyDescent="0.3">
      <c r="A12" s="219" t="s">
        <v>28</v>
      </c>
      <c r="B12" s="220"/>
      <c r="C12" s="220"/>
      <c r="D12" s="221"/>
      <c r="E12" s="52"/>
      <c r="F12" s="52"/>
      <c r="G12" s="52"/>
      <c r="H12" s="53"/>
      <c r="I12" s="13"/>
    </row>
    <row r="15" spans="1:10" ht="18" x14ac:dyDescent="0.25">
      <c r="C15" s="14"/>
      <c r="D15" s="201"/>
      <c r="E15" s="201"/>
      <c r="F15" s="201"/>
    </row>
  </sheetData>
  <mergeCells count="19">
    <mergeCell ref="D15:F15"/>
    <mergeCell ref="E11:H11"/>
    <mergeCell ref="A8:D8"/>
    <mergeCell ref="E9:H10"/>
    <mergeCell ref="A9:D10"/>
    <mergeCell ref="A11:D11"/>
    <mergeCell ref="A12:D12"/>
    <mergeCell ref="G8:H8"/>
    <mergeCell ref="A6:A7"/>
    <mergeCell ref="A4:F4"/>
    <mergeCell ref="A1:H1"/>
    <mergeCell ref="A2:H2"/>
    <mergeCell ref="A3:F3"/>
    <mergeCell ref="G3:H3"/>
    <mergeCell ref="B5:C5"/>
    <mergeCell ref="G5:H5"/>
    <mergeCell ref="B6:C7"/>
    <mergeCell ref="G6:H6"/>
    <mergeCell ref="G7:H7"/>
  </mergeCells>
  <phoneticPr fontId="12" type="noConversion"/>
  <conditionalFormatting sqref="F6">
    <cfRule type="cellIs" dxfId="5" priority="6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&amp;C&amp;"Times New Roman,Normal"&amp;12RJ Morais Engenharia e Arquitetura Ltda / CNPJ: 42.441.571/0001-01
www.rjmorais.com.br / rjmorais@rjmorais.com.br / Fone: (37) 99182-8911
Rua Jarbas Ferreira Pires, 440, sala 102, Centro, Arcos/MG, cep 35.588-000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44D1-2C83-45DF-9811-0F625D6D4A2D}">
  <sheetPr>
    <pageSetUpPr fitToPage="1"/>
  </sheetPr>
  <dimension ref="A1:K27"/>
  <sheetViews>
    <sheetView tabSelected="1" view="pageBreakPreview" zoomScale="85" zoomScaleNormal="100" zoomScaleSheetLayoutView="85" workbookViewId="0">
      <selection activeCell="A7" sqref="A7:C8"/>
    </sheetView>
  </sheetViews>
  <sheetFormatPr defaultRowHeight="15" x14ac:dyDescent="0.25"/>
  <cols>
    <col min="1" max="1" width="6.28515625" customWidth="1"/>
    <col min="2" max="2" width="13.28515625" customWidth="1"/>
    <col min="3" max="3" width="33.85546875" customWidth="1"/>
    <col min="4" max="4" width="11.140625" customWidth="1"/>
    <col min="5" max="5" width="7.140625" customWidth="1"/>
    <col min="6" max="6" width="17.140625" customWidth="1"/>
    <col min="7" max="7" width="14.28515625" bestFit="1" customWidth="1"/>
    <col min="8" max="8" width="15.85546875" bestFit="1" customWidth="1"/>
    <col min="9" max="9" width="15.28515625" customWidth="1"/>
    <col min="11" max="11" width="14.5703125" bestFit="1" customWidth="1"/>
  </cols>
  <sheetData>
    <row r="1" spans="1:11" s="19" customFormat="1" ht="15" customHeight="1" x14ac:dyDescent="0.25">
      <c r="A1" s="224" t="s">
        <v>36</v>
      </c>
      <c r="B1" s="225"/>
      <c r="C1" s="225"/>
      <c r="D1" s="225"/>
      <c r="E1" s="225"/>
      <c r="F1" s="225"/>
      <c r="G1" s="225"/>
      <c r="H1" s="225"/>
      <c r="I1" s="226"/>
      <c r="J1" s="18"/>
      <c r="K1" s="18"/>
    </row>
    <row r="2" spans="1:11" s="19" customFormat="1" ht="21.6" hidden="1" customHeight="1" x14ac:dyDescent="0.25">
      <c r="A2" s="227" t="s">
        <v>37</v>
      </c>
      <c r="B2" s="228"/>
      <c r="C2" s="228"/>
      <c r="D2" s="229" t="s">
        <v>38</v>
      </c>
      <c r="E2" s="230"/>
      <c r="F2" s="231" t="s">
        <v>39</v>
      </c>
      <c r="G2" s="232"/>
      <c r="H2" s="232"/>
      <c r="I2" s="233"/>
      <c r="J2" s="20"/>
      <c r="K2" s="20"/>
    </row>
    <row r="3" spans="1:11" s="19" customFormat="1" ht="35.450000000000003" hidden="1" customHeight="1" x14ac:dyDescent="0.25">
      <c r="A3" s="234" t="str">
        <f>'[1]PLANILHA GERAL'!A3:D3</f>
        <v xml:space="preserve">OBJETO: Contratação eventual e futura de empresa especializada para prestação de serviços de elaboração de Projetos Complementares, Planilhas Orçamentárias e Memoriais Descritivos, atendendo às necessidades da Secretaria de Obras deste Município. </v>
      </c>
      <c r="B3" s="235"/>
      <c r="C3" s="235"/>
      <c r="D3" s="235"/>
      <c r="E3" s="235"/>
      <c r="F3" s="235"/>
      <c r="G3" s="235"/>
      <c r="H3" s="235"/>
      <c r="I3" s="236"/>
      <c r="J3" s="21"/>
      <c r="K3" s="21"/>
    </row>
    <row r="4" spans="1:11" s="19" customFormat="1" ht="28.5" customHeight="1" x14ac:dyDescent="0.25">
      <c r="A4" s="246" t="s">
        <v>121</v>
      </c>
      <c r="B4" s="247"/>
      <c r="C4" s="248"/>
      <c r="D4" s="274" t="str">
        <f>Planilha!B3</f>
        <v>REPAROS PARA CORREÇÃO DE PONTOS DE INFILTRAÇÃO NA CÂMARA MUNICIPAL DOS VEREADORES</v>
      </c>
      <c r="E4" s="247"/>
      <c r="F4" s="247"/>
      <c r="G4" s="247"/>
      <c r="H4" s="247"/>
      <c r="I4" s="275"/>
      <c r="J4" s="21"/>
      <c r="K4" s="21"/>
    </row>
    <row r="5" spans="1:11" s="19" customFormat="1" ht="18" x14ac:dyDescent="0.25">
      <c r="A5" s="239" t="s">
        <v>62</v>
      </c>
      <c r="B5" s="240"/>
      <c r="C5" s="241"/>
      <c r="D5" s="260">
        <f>Planilha!J19</f>
        <v>4531.3366234497635</v>
      </c>
      <c r="E5" s="261"/>
      <c r="F5" s="22"/>
      <c r="G5" s="23" t="s">
        <v>19</v>
      </c>
      <c r="H5" s="24">
        <f>I7</f>
        <v>0.28019802224516122</v>
      </c>
      <c r="I5" s="25"/>
      <c r="J5" s="26"/>
      <c r="K5" s="27"/>
    </row>
    <row r="6" spans="1:11" ht="20.25" x14ac:dyDescent="0.25">
      <c r="A6" s="242"/>
      <c r="B6" s="243"/>
      <c r="C6" s="243"/>
      <c r="D6" s="243"/>
      <c r="E6" s="243"/>
      <c r="F6" s="243"/>
      <c r="G6" s="243"/>
      <c r="H6" s="243"/>
      <c r="I6" s="244"/>
    </row>
    <row r="7" spans="1:11" ht="15" customHeight="1" x14ac:dyDescent="0.25">
      <c r="A7" s="242" t="s">
        <v>34</v>
      </c>
      <c r="B7" s="243"/>
      <c r="C7" s="243"/>
      <c r="D7" s="245" t="s">
        <v>41</v>
      </c>
      <c r="E7" s="245"/>
      <c r="F7" s="245"/>
      <c r="G7" s="245"/>
      <c r="H7" s="55" t="s">
        <v>44</v>
      </c>
      <c r="I7" s="29">
        <f>IF(H7="S",((1+D12+D9+D10)*(1+D11)*((1+D13)/(1-D15-D14)))-1,0)</f>
        <v>0.28019802224516122</v>
      </c>
    </row>
    <row r="8" spans="1:11" ht="15" customHeight="1" x14ac:dyDescent="0.25">
      <c r="A8" s="242"/>
      <c r="B8" s="243"/>
      <c r="C8" s="243"/>
      <c r="D8" s="245" t="s">
        <v>43</v>
      </c>
      <c r="E8" s="245"/>
      <c r="F8" s="245"/>
      <c r="G8" s="245"/>
      <c r="H8" s="28" t="s">
        <v>42</v>
      </c>
      <c r="I8" s="29"/>
      <c r="K8" t="s">
        <v>40</v>
      </c>
    </row>
    <row r="9" spans="1:11" ht="15" customHeight="1" x14ac:dyDescent="0.25">
      <c r="A9" s="237" t="s">
        <v>45</v>
      </c>
      <c r="B9" s="238"/>
      <c r="C9" s="30" t="s">
        <v>46</v>
      </c>
      <c r="D9" s="249">
        <v>0.01</v>
      </c>
      <c r="E9" s="249"/>
      <c r="F9" s="267" t="s">
        <v>47</v>
      </c>
      <c r="G9" s="267"/>
      <c r="H9" s="267"/>
      <c r="I9" s="268"/>
    </row>
    <row r="10" spans="1:11" x14ac:dyDescent="0.25">
      <c r="A10" s="237" t="s">
        <v>48</v>
      </c>
      <c r="B10" s="238"/>
      <c r="C10" s="30" t="s">
        <v>49</v>
      </c>
      <c r="D10" s="249">
        <v>1.2699999999999999E-2</v>
      </c>
      <c r="E10" s="249"/>
      <c r="F10" s="267"/>
      <c r="G10" s="267"/>
      <c r="H10" s="267"/>
      <c r="I10" s="268"/>
    </row>
    <row r="11" spans="1:11" x14ac:dyDescent="0.25">
      <c r="A11" s="250" t="s">
        <v>50</v>
      </c>
      <c r="B11" s="251"/>
      <c r="C11" s="30" t="s">
        <v>51</v>
      </c>
      <c r="D11" s="249">
        <v>1.3899999999999999E-2</v>
      </c>
      <c r="E11" s="249"/>
      <c r="F11" s="267"/>
      <c r="G11" s="267"/>
      <c r="H11" s="267"/>
      <c r="I11" s="268"/>
    </row>
    <row r="12" spans="1:11" x14ac:dyDescent="0.25">
      <c r="A12" s="237" t="s">
        <v>52</v>
      </c>
      <c r="B12" s="238"/>
      <c r="C12" s="30" t="s">
        <v>53</v>
      </c>
      <c r="D12" s="249">
        <v>5.5E-2</v>
      </c>
      <c r="E12" s="249"/>
      <c r="F12" s="267"/>
      <c r="G12" s="267"/>
      <c r="H12" s="267"/>
      <c r="I12" s="268"/>
    </row>
    <row r="13" spans="1:11" x14ac:dyDescent="0.25">
      <c r="A13" s="237" t="s">
        <v>54</v>
      </c>
      <c r="B13" s="238"/>
      <c r="C13" s="30" t="s">
        <v>55</v>
      </c>
      <c r="D13" s="249">
        <v>8.9599999999999999E-2</v>
      </c>
      <c r="E13" s="249"/>
      <c r="F13" s="267"/>
      <c r="G13" s="267"/>
      <c r="H13" s="267"/>
      <c r="I13" s="268"/>
    </row>
    <row r="14" spans="1:11" x14ac:dyDescent="0.25">
      <c r="A14" s="237" t="s">
        <v>56</v>
      </c>
      <c r="B14" s="238"/>
      <c r="C14" s="30">
        <v>4.4999999999999998E-2</v>
      </c>
      <c r="D14" s="249">
        <v>4.4999999999999998E-2</v>
      </c>
      <c r="E14" s="249"/>
      <c r="F14" s="267"/>
      <c r="G14" s="267"/>
      <c r="H14" s="267"/>
      <c r="I14" s="268"/>
    </row>
    <row r="15" spans="1:11" x14ac:dyDescent="0.25">
      <c r="A15" s="237" t="s">
        <v>57</v>
      </c>
      <c r="B15" s="238"/>
      <c r="C15" s="30">
        <v>2.5000000000000001E-2</v>
      </c>
      <c r="D15" s="249">
        <v>2.5000000000000001E-2</v>
      </c>
      <c r="E15" s="249"/>
      <c r="F15" s="267"/>
      <c r="G15" s="267"/>
      <c r="H15" s="267"/>
      <c r="I15" s="268"/>
    </row>
    <row r="16" spans="1:11" x14ac:dyDescent="0.25">
      <c r="A16" s="31"/>
      <c r="B16" s="32"/>
      <c r="C16" s="33"/>
      <c r="D16" s="34"/>
      <c r="E16" s="34"/>
      <c r="F16" s="265" t="s">
        <v>58</v>
      </c>
      <c r="G16" s="265"/>
      <c r="H16" s="265"/>
      <c r="I16" s="266"/>
    </row>
    <row r="17" spans="1:11" x14ac:dyDescent="0.25">
      <c r="A17" s="35" t="s">
        <v>2</v>
      </c>
      <c r="B17" s="36" t="s">
        <v>1</v>
      </c>
      <c r="C17" s="59" t="s">
        <v>59</v>
      </c>
      <c r="D17" s="59" t="s">
        <v>60</v>
      </c>
      <c r="E17" s="59" t="s">
        <v>4</v>
      </c>
      <c r="F17" s="59" t="s">
        <v>63</v>
      </c>
      <c r="G17" s="59" t="s">
        <v>61</v>
      </c>
      <c r="H17" s="59" t="s">
        <v>64</v>
      </c>
      <c r="I17" s="60" t="s">
        <v>61</v>
      </c>
    </row>
    <row r="18" spans="1:11" ht="42" customHeight="1" x14ac:dyDescent="0.25">
      <c r="A18" s="37">
        <v>1</v>
      </c>
      <c r="B18" s="38" t="s">
        <v>31</v>
      </c>
      <c r="C18" s="56" t="str">
        <f>Planilha!B3</f>
        <v>REPAROS PARA CORREÇÃO DE PONTOS DE INFILTRAÇÃO NA CÂMARA MUNICIPAL DOS VEREADORES</v>
      </c>
      <c r="D18" s="61" t="s">
        <v>60</v>
      </c>
      <c r="E18" s="39">
        <v>1</v>
      </c>
      <c r="F18" s="49">
        <f>Planilha!H19</f>
        <v>3539.5591500000005</v>
      </c>
      <c r="G18" s="50">
        <f>E18*F18</f>
        <v>3539.5591500000005</v>
      </c>
      <c r="H18" s="50">
        <f>G18+(H5*F18)</f>
        <v>4531.3366234497644</v>
      </c>
      <c r="I18" s="51">
        <f>E18*H18</f>
        <v>4531.3366234497644</v>
      </c>
    </row>
    <row r="19" spans="1:11" x14ac:dyDescent="0.25">
      <c r="A19" s="262" t="s">
        <v>14</v>
      </c>
      <c r="B19" s="263"/>
      <c r="C19" s="264"/>
      <c r="D19" s="263"/>
      <c r="E19" s="263"/>
      <c r="F19" s="263"/>
      <c r="G19" s="47">
        <f>G18</f>
        <v>3539.5591500000005</v>
      </c>
      <c r="H19" s="40"/>
      <c r="I19" s="48">
        <f>I18</f>
        <v>4531.3366234497644</v>
      </c>
      <c r="K19" s="57"/>
    </row>
    <row r="20" spans="1:11" x14ac:dyDescent="0.25">
      <c r="A20" s="41"/>
      <c r="I20" s="15"/>
    </row>
    <row r="21" spans="1:11" x14ac:dyDescent="0.25">
      <c r="A21" s="41"/>
      <c r="I21" s="15"/>
    </row>
    <row r="22" spans="1:11" x14ac:dyDescent="0.25">
      <c r="A22" s="41"/>
      <c r="I22" s="15"/>
    </row>
    <row r="23" spans="1:11" ht="33.75" customHeight="1" x14ac:dyDescent="0.25">
      <c r="A23" s="41"/>
      <c r="B23" s="252" t="s">
        <v>35</v>
      </c>
      <c r="C23" s="252"/>
      <c r="D23" s="252"/>
      <c r="E23" s="252"/>
      <c r="F23" s="252"/>
      <c r="G23" s="252"/>
      <c r="H23" s="252"/>
      <c r="I23" s="253"/>
      <c r="J23" s="42"/>
      <c r="K23" s="42"/>
    </row>
    <row r="24" spans="1:11" x14ac:dyDescent="0.25">
      <c r="A24" s="41"/>
      <c r="B24" s="254" t="s">
        <v>27</v>
      </c>
      <c r="C24" s="254"/>
      <c r="D24" s="254"/>
      <c r="E24" s="254"/>
      <c r="F24" s="254"/>
      <c r="G24" s="254"/>
      <c r="H24" s="254"/>
      <c r="I24" s="255"/>
      <c r="J24" s="43"/>
      <c r="K24" s="43"/>
    </row>
    <row r="25" spans="1:11" x14ac:dyDescent="0.25">
      <c r="A25" s="41"/>
      <c r="B25" s="256" t="s">
        <v>65</v>
      </c>
      <c r="C25" s="256"/>
      <c r="D25" s="256"/>
      <c r="E25" s="256"/>
      <c r="F25" s="256"/>
      <c r="G25" s="256"/>
      <c r="H25" s="256"/>
      <c r="I25" s="257"/>
      <c r="J25" s="44"/>
      <c r="K25" s="44"/>
    </row>
    <row r="26" spans="1:11" x14ac:dyDescent="0.25">
      <c r="A26" s="41"/>
      <c r="B26" s="258" t="s">
        <v>66</v>
      </c>
      <c r="C26" s="258"/>
      <c r="D26" s="258"/>
      <c r="E26" s="258"/>
      <c r="F26" s="258"/>
      <c r="G26" s="258"/>
      <c r="H26" s="258"/>
      <c r="I26" s="259"/>
      <c r="J26" s="45"/>
      <c r="K26" s="45"/>
    </row>
    <row r="27" spans="1:11" ht="15.75" thickBot="1" x14ac:dyDescent="0.3">
      <c r="A27" s="16"/>
      <c r="B27" s="46"/>
      <c r="C27" s="46"/>
      <c r="D27" s="46"/>
      <c r="E27" s="46"/>
      <c r="F27" s="46"/>
      <c r="G27" s="46"/>
      <c r="H27" s="46"/>
      <c r="I27" s="17"/>
    </row>
  </sheetData>
  <mergeCells count="34">
    <mergeCell ref="B23:I23"/>
    <mergeCell ref="B24:I24"/>
    <mergeCell ref="B25:I25"/>
    <mergeCell ref="B26:I26"/>
    <mergeCell ref="D5:E5"/>
    <mergeCell ref="A19:F19"/>
    <mergeCell ref="D13:E13"/>
    <mergeCell ref="A14:B14"/>
    <mergeCell ref="D14:E14"/>
    <mergeCell ref="A15:B15"/>
    <mergeCell ref="D15:E15"/>
    <mergeCell ref="F16:I16"/>
    <mergeCell ref="A9:B9"/>
    <mergeCell ref="D9:E9"/>
    <mergeCell ref="F9:I15"/>
    <mergeCell ref="A10:B10"/>
    <mergeCell ref="A13:B13"/>
    <mergeCell ref="D4:I4"/>
    <mergeCell ref="A5:C5"/>
    <mergeCell ref="A6:I6"/>
    <mergeCell ref="A7:C8"/>
    <mergeCell ref="D7:G7"/>
    <mergeCell ref="D8:G8"/>
    <mergeCell ref="A4:C4"/>
    <mergeCell ref="D10:E10"/>
    <mergeCell ref="A11:B11"/>
    <mergeCell ref="D11:E11"/>
    <mergeCell ref="A12:B12"/>
    <mergeCell ref="D12:E12"/>
    <mergeCell ref="A1:I1"/>
    <mergeCell ref="A2:C2"/>
    <mergeCell ref="D2:E2"/>
    <mergeCell ref="F2:I2"/>
    <mergeCell ref="A3:I3"/>
  </mergeCells>
  <conditionalFormatting sqref="A19 G19:I19">
    <cfRule type="cellIs" dxfId="4" priority="2" stopIfTrue="1" operator="equal">
      <formula>0</formula>
    </cfRule>
    <cfRule type="expression" dxfId="3" priority="3" stopIfTrue="1">
      <formula>SOMA</formula>
    </cfRule>
  </conditionalFormatting>
  <conditionalFormatting sqref="H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8">
    <cfRule type="cellIs" dxfId="2" priority="6" stopIfTrue="1" operator="notEqual">
      <formula>IF(H8="x",0)</formula>
    </cfRule>
  </conditionalFormatting>
  <conditionalFormatting sqref="I18">
    <cfRule type="cellIs" dxfId="1" priority="4" stopIfTrue="1" operator="equal">
      <formula>0</formula>
    </cfRule>
    <cfRule type="expression" dxfId="0" priority="5" stopIfTrue="1">
      <formula>SOMA</formula>
    </cfRule>
  </conditionalFormatting>
  <printOptions horizontalCentered="1"/>
  <pageMargins left="0.51181102362204722" right="0.51181102362204722" top="1.7716535433070868" bottom="0.78740157480314965" header="0.31496062992125984" footer="0.31496062992125984"/>
  <pageSetup paperSize="9" scale="68" orientation="portrait" horizontalDpi="300" verticalDpi="300" r:id="rId1"/>
  <headerFooter>
    <oddHeader>&amp;L&amp;G</oddHeader>
    <oddFooter xml:space="preserve">&amp;C&amp;"Times New Roman,Normal"RJ Morais Engenharia e Arquitetura Ltda / CNPJ: 42.441.571/0001-01
www.rjmorais.com.br / rjmorais@rjmorais.com.br / Fone: (37) 99182-8911
Rua Jarbas Ferreira Pires, 440, sala 102, Centro, Arcos/MG, cep 35.588-000&amp;"-,Regular"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</vt:lpstr>
      <vt:lpstr>memória de cálculo</vt:lpstr>
      <vt:lpstr>cronograma</vt:lpstr>
      <vt:lpstr>BDI</vt:lpstr>
      <vt:lpstr>BDI!Area_de_impressao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RAFAEL</dc:creator>
  <cp:lastModifiedBy>João Rafael '</cp:lastModifiedBy>
  <cp:lastPrinted>2024-11-12T14:48:21Z</cp:lastPrinted>
  <dcterms:created xsi:type="dcterms:W3CDTF">2018-08-13T11:37:25Z</dcterms:created>
  <dcterms:modified xsi:type="dcterms:W3CDTF">2024-11-12T14:48:27Z</dcterms:modified>
</cp:coreProperties>
</file>