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RJMORAIS\Documents\RJ MORAIS\CAMARA MUNICIPAL\REFORMA DO GESSO\PLANILHA ORÇAMENTÁRIA\"/>
    </mc:Choice>
  </mc:AlternateContent>
  <xr:revisionPtr revIDLastSave="0" documentId="13_ncr:1_{3F49E8A1-2285-41A9-A8CA-5E04D1E5EBA5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Planilha" sheetId="1" r:id="rId1"/>
    <sheet name="memória de cálculo" sheetId="4" r:id="rId2"/>
    <sheet name="cronograma" sheetId="2" r:id="rId3"/>
    <sheet name="BDI" sheetId="5" r:id="rId4"/>
  </sheets>
  <definedNames>
    <definedName name="_xlnm.Print_Area" localSheetId="3">BDI!$A$1:$I$27</definedName>
    <definedName name="_xlnm.Print_Area" localSheetId="2">cronograma!$A$1:$H$18</definedName>
    <definedName name="_xlnm.Print_Area" localSheetId="0">Planilha!$A$1:$J$29</definedName>
  </definedNames>
  <calcPr calcId="191029"/>
</workbook>
</file>

<file path=xl/calcChain.xml><?xml version="1.0" encoding="utf-8"?>
<calcChain xmlns="http://schemas.openxmlformats.org/spreadsheetml/2006/main">
  <c r="H19" i="1" l="1"/>
  <c r="B10" i="2"/>
  <c r="B12" i="2"/>
  <c r="G12" i="2"/>
  <c r="J24" i="4" l="1"/>
  <c r="F22" i="1"/>
  <c r="F21" i="1"/>
  <c r="H21" i="1" s="1"/>
  <c r="J21" i="4"/>
  <c r="J20" i="4"/>
  <c r="F20" i="1" s="1"/>
  <c r="B19" i="4"/>
  <c r="A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H22" i="1"/>
  <c r="H20" i="1" l="1"/>
  <c r="J16" i="4"/>
  <c r="F16" i="1" s="1"/>
  <c r="H16" i="1" s="1"/>
  <c r="J18" i="4"/>
  <c r="F18" i="1" s="1"/>
  <c r="J17" i="4"/>
  <c r="F17" i="1" s="1"/>
  <c r="J15" i="4"/>
  <c r="F15" i="1" s="1"/>
  <c r="A16" i="4"/>
  <c r="B16" i="4"/>
  <c r="C16" i="4"/>
  <c r="D16" i="4"/>
  <c r="E16" i="4"/>
  <c r="A17" i="4"/>
  <c r="B17" i="4"/>
  <c r="C17" i="4"/>
  <c r="D17" i="4"/>
  <c r="E17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J12" i="4" l="1"/>
  <c r="F12" i="1" s="1"/>
  <c r="J14" i="4"/>
  <c r="F14" i="1" s="1"/>
  <c r="J13" i="4"/>
  <c r="F13" i="1" s="1"/>
  <c r="G8" i="2" l="1"/>
  <c r="B8" i="2"/>
  <c r="G6" i="2"/>
  <c r="G10" i="2"/>
  <c r="B11" i="4" l="1"/>
  <c r="A11" i="4"/>
  <c r="H14" i="1" l="1"/>
  <c r="A18" i="4" l="1"/>
  <c r="B18" i="4"/>
  <c r="C18" i="4"/>
  <c r="D18" i="4"/>
  <c r="E18" i="4"/>
  <c r="E12" i="4"/>
  <c r="D12" i="4"/>
  <c r="C12" i="4"/>
  <c r="B12" i="4"/>
  <c r="A12" i="4"/>
  <c r="H13" i="1"/>
  <c r="D4" i="5"/>
  <c r="A2" i="5"/>
  <c r="A3" i="5"/>
  <c r="A4" i="5"/>
  <c r="H17" i="1" l="1"/>
  <c r="H18" i="1"/>
  <c r="H15" i="1"/>
  <c r="H12" i="1"/>
  <c r="H11" i="1" l="1"/>
  <c r="H25" i="1" s="1"/>
  <c r="I7" i="5" l="1"/>
  <c r="B6" i="2" l="1"/>
  <c r="E25" i="4" l="1"/>
  <c r="C18" i="5"/>
  <c r="H24" i="1"/>
  <c r="H23" i="1" s="1"/>
  <c r="E24" i="4"/>
  <c r="D24" i="4"/>
  <c r="C24" i="4"/>
  <c r="B24" i="4"/>
  <c r="A24" i="4"/>
  <c r="B23" i="4"/>
  <c r="A23" i="4"/>
  <c r="F10" i="1"/>
  <c r="J3" i="1" l="1"/>
  <c r="J3" i="4"/>
  <c r="H5" i="5"/>
  <c r="I16" i="1" l="1"/>
  <c r="J16" i="1" s="1"/>
  <c r="I22" i="1"/>
  <c r="J22" i="1" s="1"/>
  <c r="I21" i="1"/>
  <c r="J21" i="1" s="1"/>
  <c r="I20" i="1"/>
  <c r="J20" i="1" s="1"/>
  <c r="I17" i="1"/>
  <c r="J17" i="1" s="1"/>
  <c r="I15" i="1"/>
  <c r="J15" i="1" s="1"/>
  <c r="I14" i="1"/>
  <c r="J14" i="1" s="1"/>
  <c r="I18" i="1"/>
  <c r="J18" i="1" s="1"/>
  <c r="I13" i="1"/>
  <c r="J13" i="1" s="1"/>
  <c r="I12" i="1"/>
  <c r="J12" i="1" s="1"/>
  <c r="I24" i="1"/>
  <c r="J24" i="1" s="1"/>
  <c r="J23" i="1" s="1"/>
  <c r="E13" i="2" s="1"/>
  <c r="F13" i="2" s="1"/>
  <c r="G13" i="2" s="1"/>
  <c r="J19" i="1" l="1"/>
  <c r="E11" i="2" s="1"/>
  <c r="J11" i="1"/>
  <c r="E9" i="2" s="1"/>
  <c r="F11" i="2"/>
  <c r="G11" i="2" l="1"/>
  <c r="I9" i="1"/>
  <c r="J9" i="4"/>
  <c r="F9" i="2" l="1"/>
  <c r="A2" i="2"/>
  <c r="A4" i="2"/>
  <c r="A3" i="2"/>
  <c r="B5" i="4"/>
  <c r="B4" i="4"/>
  <c r="B3" i="4"/>
  <c r="G9" i="2" l="1"/>
  <c r="I10" i="1"/>
  <c r="J9" i="1"/>
  <c r="A8" i="4"/>
  <c r="A10" i="4"/>
  <c r="B10" i="4"/>
  <c r="C10" i="4"/>
  <c r="D10" i="4"/>
  <c r="E10" i="4"/>
  <c r="E9" i="4"/>
  <c r="D9" i="4"/>
  <c r="C9" i="4"/>
  <c r="B9" i="4"/>
  <c r="A9" i="4"/>
  <c r="B8" i="4"/>
  <c r="J10" i="1" l="1"/>
  <c r="J8" i="1" l="1"/>
  <c r="J25" i="1" l="1"/>
  <c r="E7" i="2"/>
  <c r="E14" i="2" s="1"/>
  <c r="H10" i="1"/>
  <c r="F7" i="2" l="1"/>
  <c r="F14" i="2" s="1"/>
  <c r="H2" i="4"/>
  <c r="H1" i="4"/>
  <c r="E8" i="2" l="1"/>
  <c r="E12" i="2"/>
  <c r="G7" i="2"/>
  <c r="G14" i="2" s="1"/>
  <c r="H9" i="1"/>
  <c r="H8" i="1" l="1"/>
  <c r="D5" i="5" l="1"/>
  <c r="E6" i="2"/>
  <c r="E10" i="2" l="1"/>
  <c r="F18" i="5"/>
  <c r="G18" i="5" s="1"/>
  <c r="G19" i="5" l="1"/>
  <c r="H18" i="5"/>
  <c r="I18" i="5" s="1"/>
  <c r="I19" i="5" s="1"/>
</calcChain>
</file>

<file path=xl/sharedStrings.xml><?xml version="1.0" encoding="utf-8"?>
<sst xmlns="http://schemas.openxmlformats.org/spreadsheetml/2006/main" count="193" uniqueCount="133">
  <si>
    <t xml:space="preserve">UN </t>
  </si>
  <si>
    <t>CÓDIGO</t>
  </si>
  <si>
    <t>ITEM</t>
  </si>
  <si>
    <t>DISCRIMINAÇÃO</t>
  </si>
  <si>
    <t>QUANT.</t>
  </si>
  <si>
    <t>PREÇO DE CUSTO</t>
  </si>
  <si>
    <t>PR. TOTAL</t>
  </si>
  <si>
    <t>PLANILHA DE CUSTOS</t>
  </si>
  <si>
    <t>(1 - (I + CPRB))</t>
  </si>
  <si>
    <t>Observação:
Composição do BDI conforme parâmetros do Acórdão
2622/2013 do TCU</t>
  </si>
  <si>
    <t>CRONOGRAMA FÍSICO-FINANCEIRO</t>
  </si>
  <si>
    <t>ETAPAS/DESCRIÇÃO</t>
  </si>
  <si>
    <t>FÍSICO/ FINANCEIRO</t>
  </si>
  <si>
    <t>TOTAL  ETAPAS</t>
  </si>
  <si>
    <t>MÊS 1</t>
  </si>
  <si>
    <t>TOTAL</t>
  </si>
  <si>
    <t>Físico %</t>
  </si>
  <si>
    <t>Financeiro</t>
  </si>
  <si>
    <t>1.1</t>
  </si>
  <si>
    <t>BDI=</t>
  </si>
  <si>
    <t>____________________________________</t>
  </si>
  <si>
    <t>LIMPEZA FINAL PARA ENTREGA DA OBRA</t>
  </si>
  <si>
    <t>MEMÓRIA DE CÁLCULO</t>
  </si>
  <si>
    <t>DESCRIÇÃO</t>
  </si>
  <si>
    <t>FÓRMULA</t>
  </si>
  <si>
    <t>QUANTIDADE</t>
  </si>
  <si>
    <t>m</t>
  </si>
  <si>
    <t>m²</t>
  </si>
  <si>
    <t>JOÃO RAFAEL BUENO DE MORAIS LOPES</t>
  </si>
  <si>
    <t>CREA-MG:235527/D</t>
  </si>
  <si>
    <t xml:space="preserve">PRAZO </t>
  </si>
  <si>
    <t>CREA/MG</t>
  </si>
  <si>
    <t>vb</t>
  </si>
  <si>
    <t>1.2</t>
  </si>
  <si>
    <t>comprimento x altura</t>
  </si>
  <si>
    <t>unidade</t>
  </si>
  <si>
    <t>-</t>
  </si>
  <si>
    <t>ANOTAÇÃO DE RESPONSABILIDADE TÉCNICA DE EXECUÇÃO / EMISSÃO DE CAT</t>
  </si>
  <si>
    <t>TOTAL POR PERÍODO</t>
  </si>
  <si>
    <t>OBS: 1) Todos os itens deverão estar completamente concluídos e dentro das especificações de projetos para medição da etapa.</t>
  </si>
  <si>
    <t>BDI</t>
  </si>
  <si>
    <t>_______________________________________________</t>
  </si>
  <si>
    <t>COMPOSIÇÃO DE BDI</t>
  </si>
  <si>
    <t xml:space="preserve"> </t>
  </si>
  <si>
    <t>SEM Desoneração: Digite S(sim) ou N(não)</t>
  </si>
  <si>
    <t>N</t>
  </si>
  <si>
    <t>COM Desoneração: Digite S(sim) ou N(não)</t>
  </si>
  <si>
    <t>S</t>
  </si>
  <si>
    <t>Garantia (G):</t>
  </si>
  <si>
    <t xml:space="preserve"> 0,80% a 1,00%</t>
  </si>
  <si>
    <t>Composição do BDI, intervalos admissíveis e Fórmula de cálculo nos termos do Acórdão 2622/2013 do TCU.</t>
  </si>
  <si>
    <t>Risco (R) :</t>
  </si>
  <si>
    <t>0,97% a 1,27%</t>
  </si>
  <si>
    <t>Desp. financeiras (DF):</t>
  </si>
  <si>
    <t>0,59% a 1,39%</t>
  </si>
  <si>
    <t>Adm. Central (AC):</t>
  </si>
  <si>
    <t>3,00% a 5,50%</t>
  </si>
  <si>
    <t>Lucro (L):</t>
  </si>
  <si>
    <t>6,16% a 8,96%</t>
  </si>
  <si>
    <t>CPRB:</t>
  </si>
  <si>
    <t>Tributos (T):</t>
  </si>
  <si>
    <t>VALORES (R$)</t>
  </si>
  <si>
    <t>DESCRIÇÃO DOS SERVIÇOS</t>
  </si>
  <si>
    <t xml:space="preserve">UND. </t>
  </si>
  <si>
    <t>TOTAL ITEM</t>
  </si>
  <si>
    <t>VALOR TOTAL DO EMPREENDIMENTO</t>
  </si>
  <si>
    <t>UNITÁRIO S/ BDI</t>
  </si>
  <si>
    <t>UNITÁRIO C/BDI</t>
  </si>
  <si>
    <t>1,50 x 3,00</t>
  </si>
  <si>
    <t xml:space="preserve">ENGENHEIRO CIVIL </t>
  </si>
  <si>
    <t>CREA - 235.527/D</t>
  </si>
  <si>
    <t>OBS: 1) Todos os itens deverão estar completamente concluídos e dentro das especificações de projetos para medição da etapa. Os materiais empregados, deverão rigorosamente seguir as especificações de qualidade destacadas na presente planilha.</t>
  </si>
  <si>
    <t>PREÇO DE CUSTO COM BDI</t>
  </si>
  <si>
    <t xml:space="preserve">SERVIÇOS PRELIMINARES </t>
  </si>
  <si>
    <t>VALOR TOTAL GLOBAL</t>
  </si>
  <si>
    <r>
      <t xml:space="preserve"> </t>
    </r>
    <r>
      <rPr>
        <b/>
        <u/>
        <sz val="12"/>
        <color rgb="FF000000"/>
        <rFont val="Arial"/>
        <family val="2"/>
      </rPr>
      <t>1 + (AC + S + G + R)) x (1 + DF) x (1 + L)</t>
    </r>
  </si>
  <si>
    <t>PR. UNIT.</t>
  </si>
  <si>
    <t xml:space="preserve"> PLACA DE OBRA EM CHAPA GALVANIZADA ADESIVADA, DIMENSÕES  2,40 X 1,20 M, PADRÃO CE</t>
  </si>
  <si>
    <t>2.1</t>
  </si>
  <si>
    <t>2.2</t>
  </si>
  <si>
    <t>2.4</t>
  </si>
  <si>
    <t>2.5</t>
  </si>
  <si>
    <t>LOCAL:  RUA 25 DE DEZEMBRO, 760, CENTRO, ARCOS-MG</t>
  </si>
  <si>
    <t>ORGÃO GESTOR: CÂMARA MUNICIPAL DE ARCOS</t>
  </si>
  <si>
    <t>ÓRGÃO: CÂMARA MUNICIPAL DOS VEREADORES DE ARCOS</t>
  </si>
  <si>
    <t>RECUPERAÇÃO DE FORRO DE GESSO E PINTURA</t>
  </si>
  <si>
    <t>2.3</t>
  </si>
  <si>
    <t>2.6</t>
  </si>
  <si>
    <t>3.1</t>
  </si>
  <si>
    <t>Área de reforma</t>
  </si>
  <si>
    <t>Área do gesso danificado</t>
  </si>
  <si>
    <t>Setop</t>
  </si>
  <si>
    <t>2.7</t>
  </si>
  <si>
    <t>_____________________________________________
JOÃO RAFAEL BUENO DE MORAIS LOPES
CREA-MG:235527/D</t>
  </si>
  <si>
    <t>5 plataformas com 5 metros de altura em 14 pontos 
5x1,5x5X14
Somente para as áreas de 116,15 m² e 70,03 m² foram consideradas plataformas com 5 metros, paras as demais áreas do 1º pavimento somente 1 plataforma por m².
No 1º pavimento será reaproveitado os mesmos equipamentos</t>
  </si>
  <si>
    <t>ED-9075</t>
  </si>
  <si>
    <t>ED-9077</t>
  </si>
  <si>
    <t xml:space="preserve">MONTAGEM DE ANDAIME DO TIPO TORRE </t>
  </si>
  <si>
    <t xml:space="preserve">DESMONTAGEM DE ANDAIME DO TIPO TORRE  </t>
  </si>
  <si>
    <t>FORNECIMENTO DE ANDAIME METÁLICO PARA FACHADA (LOCAÇÃO), INCLUSIVE PISO METÁLICO E SAPATAS, EXCLUSIVE MONTAGEM E DESMONTAGEM</t>
  </si>
  <si>
    <t>COMPOSIÇÃO EM JUNHO DE 2025</t>
  </si>
  <si>
    <t>Data-Base: SINAPI/ABR 2025  -  SUDECAP/OUT 2024 - SETOP/MAR 2025</t>
  </si>
  <si>
    <t>PINTURA LÁTEX (PVA) EM TETO, DUAS (2) DEMÃOS, COM APLICAÇÃO MANUAL, INCLUSIVE UMA (1) DEMÃO DE MASSA CORRIDA (PVA), EXCLUSIVE SELADOR ACRÍLICO</t>
  </si>
  <si>
    <t>ED-50503</t>
  </si>
  <si>
    <t>PREPARAÇÃO PARA EMASSAMENTO OU PINTURA (LÁTEX/ACRÍLICA) EM TETO, INCLUSIVE UMA (1) DEMÃO DE SELADOR ACRÍLICO</t>
  </si>
  <si>
    <t>ED-50515</t>
  </si>
  <si>
    <t>PERFIL TABICA GALVANIZADO, TIPO LISA, COM ACABAMENTO EM PINTURA, NA COR BRANCA, PARA FORRO EM CHAPA DE GESSO ACARTONADO, INCLUSIVE ACESSÓRIOS DE FIXAÇÃO</t>
  </si>
  <si>
    <t>ED-28454</t>
  </si>
  <si>
    <t>Área do gesso danificado do salão principal</t>
  </si>
  <si>
    <r>
      <rPr>
        <b/>
        <sz val="12"/>
        <color theme="1"/>
        <rFont val="Arial"/>
        <family val="2"/>
      </rPr>
      <t xml:space="preserve">Mezanino Salão: </t>
    </r>
    <r>
      <rPr>
        <sz val="12"/>
        <color theme="1"/>
        <rFont val="Arial"/>
        <family val="2"/>
      </rPr>
      <t xml:space="preserve">116,15 m²
</t>
    </r>
    <r>
      <rPr>
        <b/>
        <sz val="12"/>
        <color theme="1"/>
        <rFont val="Arial"/>
        <family val="2"/>
      </rPr>
      <t xml:space="preserve">Gesso circulação, 1º pav., mezanino com junta de 3 cm: </t>
    </r>
    <r>
      <rPr>
        <sz val="12"/>
        <color theme="1"/>
        <rFont val="Arial"/>
        <family val="2"/>
      </rPr>
      <t xml:space="preserve">70,03m²
</t>
    </r>
    <r>
      <rPr>
        <b/>
        <sz val="12"/>
        <color theme="1"/>
        <rFont val="Arial"/>
        <family val="2"/>
      </rPr>
      <t>Gabinetes 1º pav.:</t>
    </r>
    <r>
      <rPr>
        <sz val="12"/>
        <color theme="1"/>
        <rFont val="Arial"/>
        <family val="2"/>
      </rPr>
      <t xml:space="preserve"> 62 m²
116,15+70,03+62</t>
    </r>
  </si>
  <si>
    <r>
      <rPr>
        <b/>
        <sz val="12"/>
        <color theme="1"/>
        <rFont val="Arial"/>
        <family val="2"/>
      </rPr>
      <t xml:space="preserve">Mezanino Salão: </t>
    </r>
    <r>
      <rPr>
        <sz val="12"/>
        <color theme="1"/>
        <rFont val="Arial"/>
        <family val="2"/>
      </rPr>
      <t xml:space="preserve">116,15 m²
</t>
    </r>
    <r>
      <rPr>
        <b/>
        <sz val="12"/>
        <color theme="1"/>
        <rFont val="Arial"/>
        <family val="2"/>
      </rPr>
      <t xml:space="preserve">Gesso circulação, 1º pav., mezanino com junta de 3 cm: </t>
    </r>
    <r>
      <rPr>
        <sz val="12"/>
        <color theme="1"/>
        <rFont val="Arial"/>
        <family val="2"/>
      </rPr>
      <t xml:space="preserve">70,03m²
</t>
    </r>
    <r>
      <rPr>
        <b/>
        <sz val="12"/>
        <color theme="1"/>
        <rFont val="Arial"/>
        <family val="2"/>
      </rPr>
      <t>Gabinetes 1º pav.:</t>
    </r>
    <r>
      <rPr>
        <sz val="12"/>
        <color theme="1"/>
        <rFont val="Arial"/>
        <family val="2"/>
      </rPr>
      <t xml:space="preserve"> 62 m²
1,87+14,10+4,75+9,67+1,77</t>
    </r>
  </si>
  <si>
    <t xml:space="preserve">ED-16660 </t>
  </si>
  <si>
    <r>
      <rPr>
        <b/>
        <sz val="12"/>
        <color theme="1"/>
        <rFont val="Arial"/>
        <family val="2"/>
      </rPr>
      <t xml:space="preserve">Mezanino extremidades: </t>
    </r>
    <r>
      <rPr>
        <sz val="12"/>
        <color theme="1"/>
        <rFont val="Arial"/>
        <family val="2"/>
      </rPr>
      <t>57,44 m</t>
    </r>
    <r>
      <rPr>
        <b/>
        <sz val="12"/>
        <color theme="1"/>
        <rFont val="Arial"/>
        <family val="2"/>
      </rPr>
      <t xml:space="preserve">
Mezanino/Salão: </t>
    </r>
    <r>
      <rPr>
        <sz val="12"/>
        <color theme="1"/>
        <rFont val="Arial"/>
        <family val="2"/>
      </rPr>
      <t xml:space="preserve"> 32,16 m
</t>
    </r>
    <r>
      <rPr>
        <b/>
        <sz val="12"/>
        <color theme="1"/>
        <rFont val="Arial"/>
        <family val="2"/>
      </rPr>
      <t>Gabinetes 1º pav.</t>
    </r>
    <r>
      <rPr>
        <sz val="12"/>
        <color theme="1"/>
        <rFont val="Arial"/>
        <family val="2"/>
      </rPr>
      <t>: 85,31 m</t>
    </r>
  </si>
  <si>
    <t xml:space="preserve">ED-50266 </t>
  </si>
  <si>
    <t>30 DIAS</t>
  </si>
  <si>
    <t>FORRO EM PLACAS DE GESSO, PARA AMBIENTES COMERCIAIS FIXADO EM ESTRUTURA EXISTENTE COM REPARO E SUBSTITUIÇÃO DE PARCIAL DE PERFIS DE ALUMINIO ESTRUTURADO</t>
  </si>
  <si>
    <t>DATA: JUN/2025</t>
  </si>
  <si>
    <t>4.1</t>
  </si>
  <si>
    <t>INSTALAÇÕES ELÉTRICAS</t>
  </si>
  <si>
    <t>ED-48468</t>
  </si>
  <si>
    <t xml:space="preserve">un </t>
  </si>
  <si>
    <t>REMOÇÃO MANUAL DE LUMINÁRIA COMERCIAL, EMBUTIDA OU SOBREPOR, COM REAPROVEITAMENTO, INCLUSIVE AFASTAMENTO E EMPILHAMENTO, EXCLUSIVE TRANSPORTE E RETIRADA DO MATERIAL REMOVIDO NÃO REAPROVEITÁVEL</t>
  </si>
  <si>
    <t>3.2</t>
  </si>
  <si>
    <t>3.3</t>
  </si>
  <si>
    <t>Sinapi (Composição)</t>
  </si>
  <si>
    <t>INSTALAÇÃO DE LUMINÁRIA LED DE EMBUTIR EM FORRO DE GESSO INCLUSIVE RECORTE DO FORRO, EXCETO FORNECIMENTO DAS LUMINÁRIAS</t>
  </si>
  <si>
    <t xml:space="preserve">INSTALAÇÃO DE LUMINÁRIA LED TIPO PENDENTE DE EMBUTIR EM FORRO DE GESSO INCLUSIVE ANCORAGEM COM REFORÇO NO FORRO, EXCETO FORNECIMENTO DA LUMINÁRIA </t>
  </si>
  <si>
    <t>Número de luminárias</t>
  </si>
  <si>
    <t>11+15+6+2+9</t>
  </si>
  <si>
    <t>2 pendentes circulares</t>
  </si>
  <si>
    <t>ESCOPO: REFORMA DO FORRO EM GESSO ACARTONADO E ILUMINAÇÃO DO SALÃO PRINCIPAL DA CÂMARA MUNICIPAL DE ARCOS</t>
  </si>
  <si>
    <t>08.22.01</t>
  </si>
  <si>
    <t>Sudecap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</si>
</sst>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_(* #,##0.00_);_(* \(#,##0.00\);_(* \-??_);_(@_)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</cellStyleXfs>
  <cellXfs count="328">
    <xf numFmtId="0" fontId="0" fillId="0" borderId="0" xfId="0"/>
    <xf numFmtId="10" fontId="6" fillId="3" borderId="51" xfId="0" applyNumberFormat="1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4" fillId="5" borderId="5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3" borderId="58" xfId="0" applyNumberFormat="1" applyFont="1" applyFill="1" applyBorder="1" applyAlignment="1">
      <alignment horizontal="center" vertical="center" wrapText="1"/>
    </xf>
    <xf numFmtId="49" fontId="5" fillId="3" borderId="59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5" fillId="5" borderId="56" xfId="0" applyNumberFormat="1" applyFont="1" applyFill="1" applyBorder="1" applyAlignment="1">
      <alignment vertical="center" wrapText="1"/>
    </xf>
    <xf numFmtId="49" fontId="5" fillId="3" borderId="60" xfId="0" applyNumberFormat="1" applyFont="1" applyFill="1" applyBorder="1" applyAlignment="1">
      <alignment horizontal="center" vertical="center" wrapText="1"/>
    </xf>
    <xf numFmtId="49" fontId="5" fillId="3" borderId="61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0" fillId="0" borderId="21" xfId="0" applyBorder="1"/>
    <xf numFmtId="0" fontId="0" fillId="0" borderId="46" xfId="0" applyBorder="1"/>
    <xf numFmtId="0" fontId="0" fillId="0" borderId="43" xfId="0" applyBorder="1"/>
    <xf numFmtId="0" fontId="3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/>
    </xf>
    <xf numFmtId="43" fontId="16" fillId="0" borderId="1" xfId="4" applyFont="1" applyBorder="1" applyAlignment="1">
      <alignment horizontal="right" vertical="center"/>
    </xf>
    <xf numFmtId="10" fontId="16" fillId="0" borderId="1" xfId="3" applyNumberFormat="1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43" fontId="16" fillId="0" borderId="0" xfId="4" applyFont="1" applyBorder="1" applyAlignment="1">
      <alignment horizontal="right" vertical="center"/>
    </xf>
    <xf numFmtId="9" fontId="16" fillId="0" borderId="0" xfId="3" applyFont="1" applyBorder="1" applyAlignment="1">
      <alignment horizontal="left" vertical="center"/>
    </xf>
    <xf numFmtId="10" fontId="3" fillId="7" borderId="1" xfId="0" applyNumberFormat="1" applyFont="1" applyFill="1" applyBorder="1" applyAlignment="1">
      <alignment horizontal="center"/>
    </xf>
    <xf numFmtId="10" fontId="3" fillId="0" borderId="22" xfId="3" applyNumberFormat="1" applyFont="1" applyFill="1" applyBorder="1" applyAlignment="1"/>
    <xf numFmtId="10" fontId="0" fillId="0" borderId="1" xfId="0" applyNumberFormat="1" applyBorder="1" applyAlignment="1">
      <alignment horizontal="center"/>
    </xf>
    <xf numFmtId="0" fontId="4" fillId="8" borderId="26" xfId="0" applyFont="1" applyFill="1" applyBorder="1" applyAlignment="1">
      <alignment vertical="center" textRotation="90"/>
    </xf>
    <xf numFmtId="0" fontId="16" fillId="8" borderId="1" xfId="0" applyFont="1" applyFill="1" applyBorder="1" applyAlignment="1">
      <alignment vertical="center"/>
    </xf>
    <xf numFmtId="0" fontId="16" fillId="8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2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vertical="center" wrapText="1"/>
    </xf>
    <xf numFmtId="4" fontId="3" fillId="9" borderId="1" xfId="0" applyNumberFormat="1" applyFont="1" applyFill="1" applyBorder="1" applyAlignment="1">
      <alignment horizontal="right"/>
    </xf>
    <xf numFmtId="0" fontId="0" fillId="0" borderId="20" xfId="0" applyBorder="1"/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top"/>
    </xf>
    <xf numFmtId="0" fontId="0" fillId="0" borderId="33" xfId="0" applyBorder="1"/>
    <xf numFmtId="164" fontId="3" fillId="9" borderId="1" xfId="0" applyNumberFormat="1" applyFont="1" applyFill="1" applyBorder="1" applyAlignment="1">
      <alignment horizontal="right"/>
    </xf>
    <xf numFmtId="164" fontId="3" fillId="9" borderId="22" xfId="0" applyNumberFormat="1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vertical="center" wrapText="1"/>
    </xf>
    <xf numFmtId="164" fontId="0" fillId="0" borderId="1" xfId="1" applyNumberFormat="1" applyFont="1" applyBorder="1" applyAlignment="1">
      <alignment horizontal="right" vertical="center"/>
    </xf>
    <xf numFmtId="164" fontId="3" fillId="0" borderId="22" xfId="1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10" fontId="3" fillId="9" borderId="1" xfId="0" applyNumberFormat="1" applyFont="1" applyFill="1" applyBorder="1" applyAlignment="1">
      <alignment horizontal="center"/>
    </xf>
    <xf numFmtId="4" fontId="16" fillId="0" borderId="1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3" fillId="3" borderId="1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0" xfId="0" applyFont="1"/>
    <xf numFmtId="10" fontId="23" fillId="0" borderId="22" xfId="0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2" fontId="26" fillId="0" borderId="37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2" fontId="26" fillId="0" borderId="2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7" fillId="0" borderId="0" xfId="0" applyFont="1"/>
    <xf numFmtId="10" fontId="21" fillId="0" borderId="22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4" fontId="2" fillId="2" borderId="47" xfId="0" applyNumberFormat="1" applyFont="1" applyFill="1" applyBorder="1" applyAlignment="1">
      <alignment horizontal="right" vertical="center" wrapText="1"/>
    </xf>
    <xf numFmtId="164" fontId="2" fillId="2" borderId="14" xfId="0" applyNumberFormat="1" applyFont="1" applyFill="1" applyBorder="1" applyAlignment="1">
      <alignment horizontal="right" vertical="center" wrapText="1"/>
    </xf>
    <xf numFmtId="164" fontId="2" fillId="2" borderId="62" xfId="0" applyNumberFormat="1" applyFont="1" applyFill="1" applyBorder="1" applyAlignment="1">
      <alignment horizontal="right" vertical="center" wrapText="1"/>
    </xf>
    <xf numFmtId="0" fontId="26" fillId="0" borderId="0" xfId="0" applyFont="1"/>
    <xf numFmtId="164" fontId="26" fillId="0" borderId="36" xfId="1" applyNumberFormat="1" applyFont="1" applyBorder="1" applyAlignment="1">
      <alignment horizontal="right" vertical="center" wrapText="1"/>
    </xf>
    <xf numFmtId="164" fontId="26" fillId="0" borderId="36" xfId="0" applyNumberFormat="1" applyFont="1" applyBorder="1" applyAlignment="1">
      <alignment horizontal="right" vertical="center" wrapText="1"/>
    </xf>
    <xf numFmtId="164" fontId="26" fillId="0" borderId="51" xfId="0" applyNumberFormat="1" applyFont="1" applyBorder="1" applyAlignment="1">
      <alignment horizontal="right" vertical="center"/>
    </xf>
    <xf numFmtId="164" fontId="26" fillId="0" borderId="50" xfId="0" applyNumberFormat="1" applyFont="1" applyBorder="1" applyAlignment="1">
      <alignment horizontal="right" vertical="center"/>
    </xf>
    <xf numFmtId="164" fontId="26" fillId="0" borderId="1" xfId="1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/>
    </xf>
    <xf numFmtId="164" fontId="26" fillId="0" borderId="22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right" vertical="center" wrapText="1"/>
    </xf>
    <xf numFmtId="164" fontId="25" fillId="0" borderId="63" xfId="0" applyNumberFormat="1" applyFont="1" applyBorder="1" applyAlignment="1">
      <alignment horizontal="right" vertical="center"/>
    </xf>
    <xf numFmtId="164" fontId="25" fillId="0" borderId="29" xfId="0" applyNumberFormat="1" applyFont="1" applyBorder="1" applyAlignment="1">
      <alignment horizontal="right" vertical="center"/>
    </xf>
    <xf numFmtId="164" fontId="20" fillId="0" borderId="47" xfId="0" applyNumberFormat="1" applyFont="1" applyBorder="1" applyAlignment="1">
      <alignment horizontal="right" vertical="center"/>
    </xf>
    <xf numFmtId="0" fontId="22" fillId="0" borderId="20" xfId="0" applyFont="1" applyBorder="1"/>
    <xf numFmtId="0" fontId="28" fillId="0" borderId="0" xfId="2" applyFont="1"/>
    <xf numFmtId="0" fontId="22" fillId="0" borderId="0" xfId="0" applyFont="1" applyAlignment="1">
      <alignment horizontal="center" wrapText="1"/>
    </xf>
    <xf numFmtId="164" fontId="0" fillId="0" borderId="0" xfId="0" applyNumberFormat="1" applyAlignment="1">
      <alignment vertical="center"/>
    </xf>
    <xf numFmtId="0" fontId="26" fillId="0" borderId="36" xfId="0" applyFont="1" applyBorder="1" applyAlignment="1">
      <alignment horizontal="center" vertical="center" wrapText="1"/>
    </xf>
    <xf numFmtId="2" fontId="26" fillId="0" borderId="36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justify" vertical="center" wrapText="1"/>
    </xf>
    <xf numFmtId="0" fontId="20" fillId="0" borderId="63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justify" vertical="center" wrapText="1"/>
    </xf>
    <xf numFmtId="0" fontId="23" fillId="0" borderId="63" xfId="0" applyFont="1" applyBorder="1" applyAlignment="1">
      <alignment horizontal="center" vertical="center" wrapText="1"/>
    </xf>
    <xf numFmtId="44" fontId="23" fillId="0" borderId="63" xfId="1" applyFont="1" applyFill="1" applyBorder="1" applyAlignment="1">
      <alignment horizontal="right" vertical="center" wrapText="1"/>
    </xf>
    <xf numFmtId="0" fontId="26" fillId="0" borderId="0" xfId="0" applyFont="1" applyAlignment="1">
      <alignment horizontal="justify" vertical="center" wrapText="1"/>
    </xf>
    <xf numFmtId="44" fontId="23" fillId="0" borderId="38" xfId="1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6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22" fillId="0" borderId="46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0" fontId="22" fillId="0" borderId="43" xfId="0" applyFont="1" applyBorder="1" applyAlignment="1">
      <alignment horizontal="center" wrapText="1"/>
    </xf>
    <xf numFmtId="4" fontId="20" fillId="0" borderId="3" xfId="0" applyNumberFormat="1" applyFont="1" applyBorder="1" applyAlignment="1">
      <alignment horizontal="left" vertical="center"/>
    </xf>
    <xf numFmtId="4" fontId="20" fillId="0" borderId="6" xfId="0" applyNumberFormat="1" applyFont="1" applyBorder="1" applyAlignment="1">
      <alignment horizontal="left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/>
    </xf>
    <xf numFmtId="4" fontId="20" fillId="0" borderId="3" xfId="0" applyNumberFormat="1" applyFont="1" applyBorder="1" applyAlignment="1">
      <alignment horizontal="left" vertical="center" wrapText="1"/>
    </xf>
    <xf numFmtId="4" fontId="20" fillId="0" borderId="6" xfId="0" applyNumberFormat="1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0" fillId="0" borderId="38" xfId="0" applyNumberFormat="1" applyFont="1" applyBorder="1" applyAlignment="1">
      <alignment horizontal="center" vertical="center"/>
    </xf>
    <xf numFmtId="4" fontId="20" fillId="0" borderId="42" xfId="0" applyNumberFormat="1" applyFont="1" applyBorder="1" applyAlignment="1">
      <alignment horizontal="center" vertical="center"/>
    </xf>
    <xf numFmtId="4" fontId="20" fillId="0" borderId="33" xfId="0" applyNumberFormat="1" applyFont="1" applyBorder="1" applyAlignment="1">
      <alignment horizontal="center" vertical="center"/>
    </xf>
    <xf numFmtId="4" fontId="20" fillId="0" borderId="39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2" fontId="20" fillId="0" borderId="36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2" fontId="25" fillId="0" borderId="2" xfId="0" applyNumberFormat="1" applyFont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0" fontId="5" fillId="6" borderId="35" xfId="0" applyNumberFormat="1" applyFont="1" applyFill="1" applyBorder="1" applyAlignment="1">
      <alignment horizontal="center" vertical="center" wrapText="1"/>
    </xf>
    <xf numFmtId="10" fontId="5" fillId="6" borderId="37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left" vertical="center" wrapText="1"/>
    </xf>
    <xf numFmtId="4" fontId="4" fillId="3" borderId="15" xfId="0" applyNumberFormat="1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4" fontId="3" fillId="9" borderId="26" xfId="0" applyNumberFormat="1" applyFont="1" applyFill="1" applyBorder="1" applyAlignment="1">
      <alignment horizontal="center"/>
    </xf>
    <xf numFmtId="4" fontId="3" fillId="9" borderId="1" xfId="0" applyNumberFormat="1" applyFont="1" applyFill="1" applyBorder="1" applyAlignment="1">
      <alignment horizontal="center"/>
    </xf>
    <xf numFmtId="4" fontId="3" fillId="9" borderId="5" xfId="0" applyNumberFormat="1" applyFont="1" applyFill="1" applyBorder="1" applyAlignment="1">
      <alignment horizontal="center"/>
    </xf>
    <xf numFmtId="10" fontId="0" fillId="7" borderId="1" xfId="0" applyNumberFormat="1" applyFill="1" applyBorder="1" applyAlignment="1">
      <alignment horizontal="center"/>
    </xf>
    <xf numFmtId="0" fontId="0" fillId="0" borderId="64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6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6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4" fontId="16" fillId="0" borderId="64" xfId="0" applyNumberFormat="1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justify" vertical="center" wrapText="1"/>
    </xf>
    <xf numFmtId="0" fontId="26" fillId="0" borderId="36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justify" vertical="center" wrapText="1"/>
    </xf>
    <xf numFmtId="0" fontId="23" fillId="0" borderId="51" xfId="0" applyFont="1" applyBorder="1" applyAlignment="1">
      <alignment horizontal="center" vertical="center" wrapText="1"/>
    </xf>
    <xf numFmtId="44" fontId="23" fillId="0" borderId="51" xfId="1" applyFont="1" applyFill="1" applyBorder="1" applyAlignment="1">
      <alignment horizontal="right" vertical="center" wrapText="1"/>
    </xf>
    <xf numFmtId="164" fontId="25" fillId="0" borderId="5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44" fontId="23" fillId="0" borderId="1" xfId="1" applyFont="1" applyFill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/>
    </xf>
    <xf numFmtId="164" fontId="25" fillId="0" borderId="50" xfId="0" applyNumberFormat="1" applyFont="1" applyBorder="1" applyAlignment="1">
      <alignment horizontal="right" vertical="center"/>
    </xf>
    <xf numFmtId="164" fontId="25" fillId="0" borderId="25" xfId="0" applyNumberFormat="1" applyFont="1" applyBorder="1" applyAlignment="1">
      <alignment horizontal="right" vertical="center"/>
    </xf>
    <xf numFmtId="164" fontId="25" fillId="0" borderId="22" xfId="0" applyNumberFormat="1" applyFont="1" applyBorder="1" applyAlignment="1">
      <alignment horizontal="right" vertical="center"/>
    </xf>
    <xf numFmtId="2" fontId="20" fillId="0" borderId="2" xfId="0" applyNumberFormat="1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7" fillId="3" borderId="55" xfId="0" applyNumberFormat="1" applyFont="1" applyFill="1" applyBorder="1" applyAlignment="1">
      <alignment horizontal="center" vertical="center" wrapText="1"/>
    </xf>
    <xf numFmtId="164" fontId="7" fillId="3" borderId="46" xfId="0" applyNumberFormat="1" applyFont="1" applyFill="1" applyBorder="1" applyAlignment="1">
      <alignment horizontal="center" vertical="center" wrapText="1"/>
    </xf>
    <xf numFmtId="164" fontId="7" fillId="3" borderId="43" xfId="0" applyNumberFormat="1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/>
    </xf>
    <xf numFmtId="49" fontId="5" fillId="3" borderId="65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5" fillId="5" borderId="57" xfId="0" applyNumberFormat="1" applyFont="1" applyFill="1" applyBorder="1" applyAlignment="1">
      <alignment vertical="center" wrapText="1"/>
    </xf>
    <xf numFmtId="49" fontId="5" fillId="3" borderId="66" xfId="0" applyNumberFormat="1" applyFont="1" applyFill="1" applyBorder="1" applyAlignment="1">
      <alignment horizontal="center" vertical="center" wrapText="1"/>
    </xf>
    <xf numFmtId="10" fontId="14" fillId="5" borderId="50" xfId="0" applyNumberFormat="1" applyFont="1" applyFill="1" applyBorder="1" applyAlignment="1">
      <alignment horizontal="right" vertical="center"/>
    </xf>
    <xf numFmtId="164" fontId="5" fillId="5" borderId="67" xfId="0" applyNumberFormat="1" applyFont="1" applyFill="1" applyBorder="1" applyAlignment="1">
      <alignment vertical="center" wrapText="1"/>
    </xf>
  </cellXfs>
  <cellStyles count="12">
    <cellStyle name="Hiperlink" xfId="2" builtinId="8"/>
    <cellStyle name="Moeda" xfId="1" builtinId="4"/>
    <cellStyle name="Moeda 2" xfId="6" xr:uid="{8F5ABD64-B4CF-4ACA-B64F-22FDC6AFBEE3}"/>
    <cellStyle name="Normal" xfId="0" builtinId="0"/>
    <cellStyle name="Normal 2" xfId="5" xr:uid="{11C7082B-99AB-4C84-B400-63F964E53491}"/>
    <cellStyle name="Normal 4" xfId="7" xr:uid="{8C2F4220-1C52-4ADC-B959-0CB5AF19B739}"/>
    <cellStyle name="Porcentagem" xfId="3" builtinId="5"/>
    <cellStyle name="Porcentagem 2" xfId="9" xr:uid="{65861135-5207-4F06-AA25-44E801AFEE03}"/>
    <cellStyle name="Porcentagem 3" xfId="11" xr:uid="{F1C62ECA-0FA0-414A-95CC-DDBB4A704D8B}"/>
    <cellStyle name="Vírgula" xfId="4" builtinId="3"/>
    <cellStyle name="Vírgula 2" xfId="8" xr:uid="{583C4F21-F8C9-413F-84C5-9BEF66D79718}"/>
    <cellStyle name="Vírgula 3" xfId="10" xr:uid="{54ABE186-5A0A-47D6-A0B3-2339998F4B5D}"/>
  </cellStyles>
  <dxfs count="9">
    <dxf>
      <fill>
        <patternFill>
          <bgColor rgb="FFFFFF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73139</xdr:colOff>
      <xdr:row>1</xdr:row>
      <xdr:rowOff>229003</xdr:rowOff>
    </xdr:from>
    <xdr:to>
      <xdr:col>0</xdr:col>
      <xdr:colOff>1376495</xdr:colOff>
      <xdr:row>3</xdr:row>
      <xdr:rowOff>250031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139" y="433110"/>
          <a:ext cx="1303356" cy="8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141578</xdr:colOff>
      <xdr:row>1</xdr:row>
      <xdr:rowOff>86591</xdr:rowOff>
    </xdr:from>
    <xdr:to>
      <xdr:col>0</xdr:col>
      <xdr:colOff>1692325</xdr:colOff>
      <xdr:row>4</xdr:row>
      <xdr:rowOff>202190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78" y="280555"/>
          <a:ext cx="1550747" cy="1057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B0F0"/>
    <pageSetUpPr fitToPage="1"/>
  </sheetPr>
  <dimension ref="A1:J31"/>
  <sheetViews>
    <sheetView tabSelected="1" view="pageBreakPreview" topLeftCell="A11" zoomScale="70" zoomScaleNormal="100" zoomScaleSheetLayoutView="70" workbookViewId="0">
      <selection activeCell="G17" sqref="G17"/>
    </sheetView>
  </sheetViews>
  <sheetFormatPr defaultColWidth="9.140625" defaultRowHeight="15.75" x14ac:dyDescent="0.25"/>
  <cols>
    <col min="1" max="1" width="21.85546875" style="100" customWidth="1"/>
    <col min="2" max="2" width="13.140625" style="64" customWidth="1"/>
    <col min="3" max="3" width="6.7109375" style="64" bestFit="1" customWidth="1"/>
    <col min="4" max="4" width="113.140625" style="64" customWidth="1"/>
    <col min="5" max="5" width="5.5703125" style="64" bestFit="1" customWidth="1"/>
    <col min="6" max="6" width="10" style="64" bestFit="1" customWidth="1"/>
    <col min="7" max="7" width="13.42578125" style="64" bestFit="1" customWidth="1"/>
    <col min="8" max="8" width="16.42578125" style="64" bestFit="1" customWidth="1"/>
    <col min="9" max="9" width="15.28515625" style="64" customWidth="1"/>
    <col min="10" max="10" width="17.7109375" style="64" customWidth="1"/>
    <col min="11" max="16384" width="9.140625" style="64"/>
  </cols>
  <sheetData>
    <row r="1" spans="1:10" x14ac:dyDescent="0.25">
      <c r="A1" s="144"/>
      <c r="B1" s="180" t="s">
        <v>7</v>
      </c>
      <c r="C1" s="180"/>
      <c r="D1" s="180"/>
      <c r="E1" s="180"/>
      <c r="F1" s="180"/>
      <c r="G1" s="181"/>
      <c r="H1" s="149" t="s">
        <v>100</v>
      </c>
      <c r="I1" s="149"/>
      <c r="J1" s="150"/>
    </row>
    <row r="2" spans="1:10" ht="31.5" customHeight="1" x14ac:dyDescent="0.25">
      <c r="A2" s="145"/>
      <c r="B2" s="182"/>
      <c r="C2" s="182"/>
      <c r="D2" s="182"/>
      <c r="E2" s="182"/>
      <c r="F2" s="182"/>
      <c r="G2" s="183"/>
      <c r="H2" s="156" t="s">
        <v>101</v>
      </c>
      <c r="I2" s="157"/>
      <c r="J2" s="158"/>
    </row>
    <row r="3" spans="1:10" ht="32.25" customHeight="1" x14ac:dyDescent="0.25">
      <c r="A3" s="145"/>
      <c r="B3" s="152" t="s">
        <v>130</v>
      </c>
      <c r="C3" s="152"/>
      <c r="D3" s="153"/>
      <c r="E3" s="163" t="s">
        <v>9</v>
      </c>
      <c r="F3" s="164"/>
      <c r="G3" s="165"/>
      <c r="H3" s="161" t="s">
        <v>19</v>
      </c>
      <c r="I3" s="162"/>
      <c r="J3" s="79">
        <f>BDI!I7</f>
        <v>0.28019802224516122</v>
      </c>
    </row>
    <row r="4" spans="1:10" ht="27" customHeight="1" x14ac:dyDescent="0.25">
      <c r="A4" s="145"/>
      <c r="B4" s="152" t="s">
        <v>82</v>
      </c>
      <c r="C4" s="152"/>
      <c r="D4" s="153"/>
      <c r="E4" s="166"/>
      <c r="F4" s="167"/>
      <c r="G4" s="168"/>
      <c r="H4" s="177" t="s">
        <v>75</v>
      </c>
      <c r="I4" s="178"/>
      <c r="J4" s="179"/>
    </row>
    <row r="5" spans="1:10" ht="28.5" customHeight="1" thickBot="1" x14ac:dyDescent="0.3">
      <c r="A5" s="146"/>
      <c r="B5" s="154" t="s">
        <v>84</v>
      </c>
      <c r="C5" s="154"/>
      <c r="D5" s="155"/>
      <c r="E5" s="169"/>
      <c r="F5" s="170"/>
      <c r="G5" s="171"/>
      <c r="H5" s="172" t="s">
        <v>8</v>
      </c>
      <c r="I5" s="173"/>
      <c r="J5" s="174"/>
    </row>
    <row r="6" spans="1:10" x14ac:dyDescent="0.25">
      <c r="A6" s="151"/>
      <c r="B6" s="147" t="s">
        <v>1</v>
      </c>
      <c r="C6" s="147" t="s">
        <v>2</v>
      </c>
      <c r="D6" s="147" t="s">
        <v>3</v>
      </c>
      <c r="E6" s="147" t="s">
        <v>0</v>
      </c>
      <c r="F6" s="175" t="s">
        <v>4</v>
      </c>
      <c r="G6" s="159" t="s">
        <v>5</v>
      </c>
      <c r="H6" s="160"/>
      <c r="I6" s="159" t="s">
        <v>72</v>
      </c>
      <c r="J6" s="160"/>
    </row>
    <row r="7" spans="1:10" ht="16.5" thickBot="1" x14ac:dyDescent="0.3">
      <c r="A7" s="151"/>
      <c r="B7" s="148"/>
      <c r="C7" s="148"/>
      <c r="D7" s="148"/>
      <c r="E7" s="148"/>
      <c r="F7" s="176"/>
      <c r="G7" s="80" t="s">
        <v>76</v>
      </c>
      <c r="H7" s="81" t="s">
        <v>6</v>
      </c>
      <c r="I7" s="80" t="s">
        <v>76</v>
      </c>
      <c r="J7" s="81" t="s">
        <v>6</v>
      </c>
    </row>
    <row r="8" spans="1:10" s="86" customFormat="1" ht="16.5" thickBot="1" x14ac:dyDescent="0.25">
      <c r="A8" s="82">
        <v>1</v>
      </c>
      <c r="B8" s="118" t="s">
        <v>73</v>
      </c>
      <c r="C8" s="119"/>
      <c r="D8" s="119"/>
      <c r="E8" s="119"/>
      <c r="F8" s="119"/>
      <c r="G8" s="119"/>
      <c r="H8" s="83">
        <f>SUM(H9:H10)</f>
        <v>1075.08</v>
      </c>
      <c r="I8" s="84"/>
      <c r="J8" s="85">
        <f>SUM(J9:J10)</f>
        <v>1376.315289755328</v>
      </c>
    </row>
    <row r="9" spans="1:10" s="86" customFormat="1" x14ac:dyDescent="0.2">
      <c r="A9" s="67" t="s">
        <v>91</v>
      </c>
      <c r="B9" s="104" t="s">
        <v>111</v>
      </c>
      <c r="C9" s="114" t="s">
        <v>18</v>
      </c>
      <c r="D9" s="115" t="s">
        <v>77</v>
      </c>
      <c r="E9" s="104" t="s">
        <v>27</v>
      </c>
      <c r="F9" s="105">
        <v>3</v>
      </c>
      <c r="G9" s="87">
        <v>267.87</v>
      </c>
      <c r="H9" s="88">
        <f t="shared" ref="H9:H10" si="0">F9*G9</f>
        <v>803.61</v>
      </c>
      <c r="I9" s="89">
        <f>($G9*$J$3+$G9)</f>
        <v>342.92664421881136</v>
      </c>
      <c r="J9" s="90">
        <f>(F9*I9)</f>
        <v>1028.7799326564341</v>
      </c>
    </row>
    <row r="10" spans="1:10" s="86" customFormat="1" ht="16.5" thickBot="1" x14ac:dyDescent="0.25">
      <c r="A10" s="72" t="s">
        <v>31</v>
      </c>
      <c r="B10" s="73" t="s">
        <v>31</v>
      </c>
      <c r="C10" s="74" t="s">
        <v>33</v>
      </c>
      <c r="D10" s="116" t="s">
        <v>37</v>
      </c>
      <c r="E10" s="73" t="s">
        <v>32</v>
      </c>
      <c r="F10" s="106">
        <f>'memória de cálculo'!J10</f>
        <v>1</v>
      </c>
      <c r="G10" s="91">
        <v>271.47000000000003</v>
      </c>
      <c r="H10" s="92">
        <f t="shared" si="0"/>
        <v>271.47000000000003</v>
      </c>
      <c r="I10" s="93">
        <f t="shared" ref="I10" si="1">($G10*$J$3+$G10)</f>
        <v>347.53535709889394</v>
      </c>
      <c r="J10" s="94">
        <f t="shared" ref="J10" si="2">(F10*I10)</f>
        <v>347.53535709889394</v>
      </c>
    </row>
    <row r="11" spans="1:10" s="86" customFormat="1" ht="16.149999999999999" customHeight="1" thickBot="1" x14ac:dyDescent="0.25">
      <c r="A11" s="82">
        <v>2</v>
      </c>
      <c r="B11" s="118" t="s">
        <v>85</v>
      </c>
      <c r="C11" s="119"/>
      <c r="D11" s="119"/>
      <c r="E11" s="119"/>
      <c r="F11" s="119"/>
      <c r="G11" s="120"/>
      <c r="H11" s="83">
        <f>SUM(H12:H18)</f>
        <v>62919.637999999999</v>
      </c>
      <c r="I11" s="84"/>
      <c r="J11" s="83">
        <f>SUM(J12:J18)</f>
        <v>80549.59612798148</v>
      </c>
    </row>
    <row r="12" spans="1:10" ht="33.6" customHeight="1" x14ac:dyDescent="0.25">
      <c r="A12" s="67" t="s">
        <v>91</v>
      </c>
      <c r="B12" s="73" t="s">
        <v>95</v>
      </c>
      <c r="C12" s="69" t="s">
        <v>78</v>
      </c>
      <c r="D12" s="107" t="s">
        <v>99</v>
      </c>
      <c r="E12" s="73" t="s">
        <v>27</v>
      </c>
      <c r="F12" s="106">
        <f>'memória de cálculo'!J12</f>
        <v>262.5</v>
      </c>
      <c r="G12" s="93">
        <v>13.5</v>
      </c>
      <c r="H12" s="93">
        <f t="shared" ref="H12" si="3">F12*G12</f>
        <v>3543.75</v>
      </c>
      <c r="I12" s="93">
        <f>($G12*$J$3+$G12)</f>
        <v>17.282673300309675</v>
      </c>
      <c r="J12" s="94">
        <f t="shared" ref="J12" si="4">F12*I12</f>
        <v>4536.7017413312897</v>
      </c>
    </row>
    <row r="13" spans="1:10" x14ac:dyDescent="0.25">
      <c r="A13" s="67" t="s">
        <v>91</v>
      </c>
      <c r="B13" s="73" t="s">
        <v>96</v>
      </c>
      <c r="C13" s="69" t="s">
        <v>79</v>
      </c>
      <c r="D13" s="107" t="s">
        <v>97</v>
      </c>
      <c r="E13" s="73" t="s">
        <v>26</v>
      </c>
      <c r="F13" s="106">
        <f>'memória de cálculo'!J13</f>
        <v>525</v>
      </c>
      <c r="G13" s="93">
        <v>10.95</v>
      </c>
      <c r="H13" s="93">
        <f t="shared" ref="H13" si="5">F13*G13</f>
        <v>5748.75</v>
      </c>
      <c r="I13" s="93">
        <f>($G13*$J$3+$G13)</f>
        <v>14.018168343584515</v>
      </c>
      <c r="J13" s="94">
        <f>F13*I13</f>
        <v>7359.5383803818704</v>
      </c>
    </row>
    <row r="14" spans="1:10" x14ac:dyDescent="0.25">
      <c r="A14" s="67" t="s">
        <v>91</v>
      </c>
      <c r="B14" s="73" t="s">
        <v>96</v>
      </c>
      <c r="C14" s="69" t="s">
        <v>86</v>
      </c>
      <c r="D14" s="107" t="s">
        <v>98</v>
      </c>
      <c r="E14" s="73" t="s">
        <v>26</v>
      </c>
      <c r="F14" s="106">
        <f>'memória de cálculo'!J14</f>
        <v>525</v>
      </c>
      <c r="G14" s="93">
        <v>10.95</v>
      </c>
      <c r="H14" s="93">
        <f t="shared" ref="H14:H18" si="6">F14*G14</f>
        <v>5748.75</v>
      </c>
      <c r="I14" s="93">
        <f t="shared" ref="I14:I18" si="7">($G14*$J$3+$G14)</f>
        <v>14.018168343584515</v>
      </c>
      <c r="J14" s="94">
        <f t="shared" ref="J14:J18" si="8">F14*I14</f>
        <v>7359.5383803818704</v>
      </c>
    </row>
    <row r="15" spans="1:10" ht="30" x14ac:dyDescent="0.25">
      <c r="A15" s="67" t="s">
        <v>132</v>
      </c>
      <c r="B15" s="73" t="s">
        <v>131</v>
      </c>
      <c r="C15" s="69" t="s">
        <v>80</v>
      </c>
      <c r="D15" s="107" t="s">
        <v>115</v>
      </c>
      <c r="E15" s="73" t="s">
        <v>27</v>
      </c>
      <c r="F15" s="106">
        <f>'memória de cálculo'!J15</f>
        <v>248.18</v>
      </c>
      <c r="G15" s="93">
        <v>111.55</v>
      </c>
      <c r="H15" s="93">
        <f t="shared" si="6"/>
        <v>27684.478999999999</v>
      </c>
      <c r="I15" s="93">
        <f t="shared" si="7"/>
        <v>142.80608938144772</v>
      </c>
      <c r="J15" s="94">
        <f t="shared" si="8"/>
        <v>35441.615262687694</v>
      </c>
    </row>
    <row r="16" spans="1:10" ht="30" x14ac:dyDescent="0.25">
      <c r="A16" s="67" t="s">
        <v>91</v>
      </c>
      <c r="B16" s="73" t="s">
        <v>107</v>
      </c>
      <c r="C16" s="69" t="s">
        <v>81</v>
      </c>
      <c r="D16" s="107" t="s">
        <v>106</v>
      </c>
      <c r="E16" s="73" t="s">
        <v>26</v>
      </c>
      <c r="F16" s="106">
        <f>'memória de cálculo'!J16</f>
        <v>274.90999999999997</v>
      </c>
      <c r="G16" s="93">
        <v>25.7</v>
      </c>
      <c r="H16" s="93">
        <f t="shared" ref="H16" si="9">F16*G16</f>
        <v>7065.186999999999</v>
      </c>
      <c r="I16" s="93">
        <f t="shared" si="7"/>
        <v>32.90108917170064</v>
      </c>
      <c r="J16" s="94">
        <f t="shared" ref="J16" si="10">F16*I16</f>
        <v>9044.8384241922213</v>
      </c>
    </row>
    <row r="17" spans="1:10" ht="30" x14ac:dyDescent="0.25">
      <c r="A17" s="67" t="s">
        <v>91</v>
      </c>
      <c r="B17" s="73" t="s">
        <v>105</v>
      </c>
      <c r="C17" s="69" t="s">
        <v>87</v>
      </c>
      <c r="D17" s="107" t="s">
        <v>104</v>
      </c>
      <c r="E17" s="73" t="s">
        <v>27</v>
      </c>
      <c r="F17" s="106">
        <f>'memória de cálculo'!J17</f>
        <v>248.18</v>
      </c>
      <c r="G17" s="93">
        <v>9.61</v>
      </c>
      <c r="H17" s="93">
        <f t="shared" si="6"/>
        <v>2385.0097999999998</v>
      </c>
      <c r="I17" s="93">
        <f t="shared" si="7"/>
        <v>12.302702993775998</v>
      </c>
      <c r="J17" s="94">
        <f t="shared" si="8"/>
        <v>3053.2848289953272</v>
      </c>
    </row>
    <row r="18" spans="1:10" ht="30.75" thickBot="1" x14ac:dyDescent="0.3">
      <c r="A18" s="67" t="s">
        <v>91</v>
      </c>
      <c r="B18" s="73" t="s">
        <v>103</v>
      </c>
      <c r="C18" s="69" t="s">
        <v>92</v>
      </c>
      <c r="D18" s="112" t="s">
        <v>102</v>
      </c>
      <c r="E18" s="110" t="s">
        <v>27</v>
      </c>
      <c r="F18" s="106">
        <f>'memória de cálculo'!J18</f>
        <v>248.18</v>
      </c>
      <c r="G18" s="113">
        <v>43.29</v>
      </c>
      <c r="H18" s="93">
        <f t="shared" si="6"/>
        <v>10743.7122</v>
      </c>
      <c r="I18" s="93">
        <f t="shared" si="7"/>
        <v>55.419772382993031</v>
      </c>
      <c r="J18" s="94">
        <f t="shared" si="8"/>
        <v>13754.079110011211</v>
      </c>
    </row>
    <row r="19" spans="1:10" s="86" customFormat="1" ht="16.5" thickBot="1" x14ac:dyDescent="0.25">
      <c r="A19" s="95">
        <v>3</v>
      </c>
      <c r="B19" s="118" t="s">
        <v>118</v>
      </c>
      <c r="C19" s="119"/>
      <c r="D19" s="119"/>
      <c r="E19" s="119"/>
      <c r="F19" s="119"/>
      <c r="G19" s="120"/>
      <c r="H19" s="83">
        <f>SUM(H20:H22)</f>
        <v>4153.21</v>
      </c>
      <c r="I19" s="83"/>
      <c r="J19" s="96">
        <f>SUM(J20:J22)</f>
        <v>5316.9312279688256</v>
      </c>
    </row>
    <row r="20" spans="1:10" ht="45" x14ac:dyDescent="0.25">
      <c r="A20" s="67" t="s">
        <v>91</v>
      </c>
      <c r="B20" s="300" t="s">
        <v>119</v>
      </c>
      <c r="C20" s="301" t="s">
        <v>88</v>
      </c>
      <c r="D20" s="303" t="s">
        <v>121</v>
      </c>
      <c r="E20" s="304" t="s">
        <v>120</v>
      </c>
      <c r="F20" s="106">
        <f>'memória de cálculo'!J20</f>
        <v>43</v>
      </c>
      <c r="G20" s="305">
        <v>11.98</v>
      </c>
      <c r="H20" s="306">
        <f t="shared" ref="H20" si="11">F20*G20</f>
        <v>515.14</v>
      </c>
      <c r="I20" s="306">
        <f>($G20*$J$3+$G20)</f>
        <v>15.336772306497032</v>
      </c>
      <c r="J20" s="310">
        <f t="shared" ref="J20" si="12">F20*I20</f>
        <v>659.4812091793724</v>
      </c>
    </row>
    <row r="21" spans="1:10" ht="30" x14ac:dyDescent="0.25">
      <c r="A21" s="67" t="s">
        <v>124</v>
      </c>
      <c r="B21" s="73">
        <v>105924</v>
      </c>
      <c r="C21" s="302" t="s">
        <v>122</v>
      </c>
      <c r="D21" s="116" t="s">
        <v>125</v>
      </c>
      <c r="E21" s="307" t="s">
        <v>120</v>
      </c>
      <c r="F21" s="106">
        <f>'memória de cálculo'!J21</f>
        <v>43</v>
      </c>
      <c r="G21" s="308">
        <v>62.87</v>
      </c>
      <c r="H21" s="309">
        <f t="shared" ref="H21:H22" si="13">F21*G21</f>
        <v>2703.41</v>
      </c>
      <c r="I21" s="309">
        <f t="shared" ref="I21:I22" si="14">($G21*$J$3+$G21)</f>
        <v>80.486049658553284</v>
      </c>
      <c r="J21" s="312">
        <f t="shared" ref="J21:J22" si="15">F21*I21</f>
        <v>3460.9001353177914</v>
      </c>
    </row>
    <row r="22" spans="1:10" ht="30.75" thickBot="1" x14ac:dyDescent="0.3">
      <c r="A22" s="67" t="s">
        <v>124</v>
      </c>
      <c r="B22" s="73">
        <v>42247</v>
      </c>
      <c r="C22" s="302" t="s">
        <v>123</v>
      </c>
      <c r="D22" s="116" t="s">
        <v>126</v>
      </c>
      <c r="E22" s="307" t="s">
        <v>120</v>
      </c>
      <c r="F22" s="106">
        <f>'memória de cálculo'!J22</f>
        <v>2</v>
      </c>
      <c r="G22" s="308">
        <v>467.33</v>
      </c>
      <c r="H22" s="309">
        <f t="shared" si="13"/>
        <v>934.66</v>
      </c>
      <c r="I22" s="309">
        <f t="shared" si="14"/>
        <v>598.27494173583113</v>
      </c>
      <c r="J22" s="311">
        <f t="shared" si="15"/>
        <v>1196.5498834716623</v>
      </c>
    </row>
    <row r="23" spans="1:10" s="86" customFormat="1" ht="16.5" thickBot="1" x14ac:dyDescent="0.25">
      <c r="A23" s="95">
        <v>4</v>
      </c>
      <c r="B23" s="118" t="s">
        <v>21</v>
      </c>
      <c r="C23" s="119"/>
      <c r="D23" s="119"/>
      <c r="E23" s="119"/>
      <c r="F23" s="119"/>
      <c r="G23" s="120"/>
      <c r="H23" s="83">
        <f>SUM(H24)</f>
        <v>2052.8577999999998</v>
      </c>
      <c r="I23" s="83"/>
      <c r="J23" s="96">
        <f>SUM(J24)</f>
        <v>2628.0644955105527</v>
      </c>
    </row>
    <row r="24" spans="1:10" ht="16.5" thickBot="1" x14ac:dyDescent="0.3">
      <c r="A24" s="67" t="s">
        <v>91</v>
      </c>
      <c r="B24" s="117" t="s">
        <v>113</v>
      </c>
      <c r="C24" s="108" t="s">
        <v>117</v>
      </c>
      <c r="D24" s="109" t="s">
        <v>21</v>
      </c>
      <c r="E24" s="110" t="s">
        <v>27</v>
      </c>
      <c r="F24" s="106">
        <v>248.53</v>
      </c>
      <c r="G24" s="111">
        <v>8.26</v>
      </c>
      <c r="H24" s="97">
        <f t="shared" ref="H24" si="16">F24*G24</f>
        <v>2052.8577999999998</v>
      </c>
      <c r="I24" s="97">
        <f>($G24*$J$3+$G24)</f>
        <v>10.574435663745032</v>
      </c>
      <c r="J24" s="98">
        <f t="shared" ref="J24" si="17">F24*I24</f>
        <v>2628.0644955105527</v>
      </c>
    </row>
    <row r="25" spans="1:10" ht="16.5" thickBot="1" x14ac:dyDescent="0.3">
      <c r="A25" s="130" t="s">
        <v>74</v>
      </c>
      <c r="B25" s="131"/>
      <c r="C25" s="131"/>
      <c r="D25" s="131"/>
      <c r="E25" s="131"/>
      <c r="F25" s="131"/>
      <c r="G25" s="132"/>
      <c r="H25" s="99">
        <f>H8+H11+H23+H19</f>
        <v>70200.785800000012</v>
      </c>
      <c r="I25" s="99"/>
      <c r="J25" s="99">
        <f>J8+J11+J23+J19</f>
        <v>89870.907141216187</v>
      </c>
    </row>
    <row r="26" spans="1:10" ht="48" customHeight="1" x14ac:dyDescent="0.25">
      <c r="A26" s="133" t="s">
        <v>93</v>
      </c>
      <c r="B26" s="134"/>
      <c r="C26" s="134"/>
      <c r="D26" s="135"/>
      <c r="E26" s="121" t="s">
        <v>71</v>
      </c>
      <c r="F26" s="122"/>
      <c r="G26" s="122"/>
      <c r="H26" s="122"/>
      <c r="I26" s="122"/>
      <c r="J26" s="123"/>
    </row>
    <row r="27" spans="1:10" x14ac:dyDescent="0.25">
      <c r="A27" s="136"/>
      <c r="B27" s="137"/>
      <c r="C27" s="137"/>
      <c r="D27" s="138"/>
      <c r="E27" s="124"/>
      <c r="F27" s="125"/>
      <c r="G27" s="125"/>
      <c r="H27" s="125"/>
      <c r="I27" s="125"/>
      <c r="J27" s="126"/>
    </row>
    <row r="28" spans="1:10" x14ac:dyDescent="0.25">
      <c r="A28" s="136"/>
      <c r="B28" s="137"/>
      <c r="C28" s="137"/>
      <c r="D28" s="138"/>
      <c r="E28" s="124"/>
      <c r="F28" s="125"/>
      <c r="G28" s="125"/>
      <c r="H28" s="125"/>
      <c r="I28" s="125"/>
      <c r="J28" s="126"/>
    </row>
    <row r="29" spans="1:10" ht="16.5" customHeight="1" thickBot="1" x14ac:dyDescent="0.3">
      <c r="A29" s="139"/>
      <c r="B29" s="140"/>
      <c r="C29" s="140"/>
      <c r="D29" s="141"/>
      <c r="E29" s="127"/>
      <c r="F29" s="128"/>
      <c r="G29" s="128"/>
      <c r="H29" s="128"/>
      <c r="I29" s="128"/>
      <c r="J29" s="129"/>
    </row>
    <row r="31" spans="1:10" x14ac:dyDescent="0.25">
      <c r="D31" s="101"/>
    </row>
  </sheetData>
  <mergeCells count="26">
    <mergeCell ref="B1:G2"/>
    <mergeCell ref="B6:B7"/>
    <mergeCell ref="E6:E7"/>
    <mergeCell ref="B19:G19"/>
    <mergeCell ref="I6:J6"/>
    <mergeCell ref="H3:I3"/>
    <mergeCell ref="E3:G5"/>
    <mergeCell ref="H5:J5"/>
    <mergeCell ref="F6:F7"/>
    <mergeCell ref="H4:J4"/>
    <mergeCell ref="B23:G23"/>
    <mergeCell ref="E26:J29"/>
    <mergeCell ref="A25:G25"/>
    <mergeCell ref="A26:D29"/>
    <mergeCell ref="B3:D3"/>
    <mergeCell ref="B11:G11"/>
    <mergeCell ref="A1:A5"/>
    <mergeCell ref="D6:D7"/>
    <mergeCell ref="H1:J1"/>
    <mergeCell ref="A6:A7"/>
    <mergeCell ref="C6:C7"/>
    <mergeCell ref="B8:G8"/>
    <mergeCell ref="B4:D4"/>
    <mergeCell ref="B5:D5"/>
    <mergeCell ref="H2:J2"/>
    <mergeCell ref="G6:H6"/>
  </mergeCells>
  <phoneticPr fontId="1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92D050"/>
    <pageSetUpPr fitToPage="1"/>
  </sheetPr>
  <dimension ref="A1:J28"/>
  <sheetViews>
    <sheetView showGridLines="0" view="pageBreakPreview" topLeftCell="A16" zoomScale="70" zoomScaleNormal="100" zoomScaleSheetLayoutView="70" workbookViewId="0">
      <selection activeCell="D13" sqref="D13"/>
    </sheetView>
  </sheetViews>
  <sheetFormatPr defaultColWidth="9.140625" defaultRowHeight="40.5" customHeight="1" x14ac:dyDescent="0.25"/>
  <cols>
    <col min="1" max="1" width="27.5703125" style="102" customWidth="1"/>
    <col min="2" max="2" width="15.5703125" style="77" customWidth="1"/>
    <col min="3" max="3" width="11.5703125" style="64" bestFit="1" customWidth="1"/>
    <col min="4" max="4" width="110.140625" style="64" customWidth="1"/>
    <col min="5" max="5" width="6.5703125" style="64" bestFit="1" customWidth="1"/>
    <col min="6" max="6" width="14.28515625" style="78" customWidth="1"/>
    <col min="7" max="7" width="21" style="64" customWidth="1"/>
    <col min="8" max="8" width="66.85546875" style="64" customWidth="1"/>
    <col min="9" max="9" width="65.7109375" style="64" customWidth="1"/>
    <col min="10" max="10" width="20.140625" style="64" bestFit="1" customWidth="1"/>
    <col min="11" max="11" width="9.140625" style="64"/>
    <col min="12" max="12" width="31" style="64" customWidth="1"/>
    <col min="13" max="16384" width="9.140625" style="64"/>
  </cols>
  <sheetData>
    <row r="1" spans="1:10" ht="15.75" x14ac:dyDescent="0.25">
      <c r="A1" s="189"/>
      <c r="B1" s="180" t="s">
        <v>22</v>
      </c>
      <c r="C1" s="180"/>
      <c r="D1" s="180"/>
      <c r="E1" s="180"/>
      <c r="F1" s="180"/>
      <c r="G1" s="181"/>
      <c r="H1" s="149" t="str">
        <f>Planilha!H1</f>
        <v>COMPOSIÇÃO EM JUNHO DE 2025</v>
      </c>
      <c r="I1" s="149"/>
      <c r="J1" s="150"/>
    </row>
    <row r="2" spans="1:10" ht="24" customHeight="1" x14ac:dyDescent="0.25">
      <c r="A2" s="190"/>
      <c r="B2" s="182"/>
      <c r="C2" s="182"/>
      <c r="D2" s="182"/>
      <c r="E2" s="182"/>
      <c r="F2" s="182"/>
      <c r="G2" s="183"/>
      <c r="H2" s="156" t="str">
        <f>Planilha!H2</f>
        <v>Data-Base: SINAPI/ABR 2025  -  SUDECAP/OUT 2024 - SETOP/MAR 2025</v>
      </c>
      <c r="I2" s="157"/>
      <c r="J2" s="158"/>
    </row>
    <row r="3" spans="1:10" ht="24.95" customHeight="1" x14ac:dyDescent="0.25">
      <c r="A3" s="190"/>
      <c r="B3" s="142" t="str">
        <f>Planilha!B3</f>
        <v>ESCOPO: REFORMA DO FORRO EM GESSO ACARTONADO E ILUMINAÇÃO DO SALÃO PRINCIPAL DA CÂMARA MUNICIPAL DE ARCOS</v>
      </c>
      <c r="C3" s="142"/>
      <c r="D3" s="143"/>
      <c r="E3" s="163" t="s">
        <v>9</v>
      </c>
      <c r="F3" s="164"/>
      <c r="G3" s="165"/>
      <c r="H3" s="161" t="s">
        <v>19</v>
      </c>
      <c r="I3" s="162"/>
      <c r="J3" s="65">
        <f>BDI!I7</f>
        <v>0.28019802224516122</v>
      </c>
    </row>
    <row r="4" spans="1:10" ht="24.95" customHeight="1" x14ac:dyDescent="0.25">
      <c r="A4" s="190"/>
      <c r="B4" s="152" t="str">
        <f>Planilha!B4</f>
        <v>LOCAL:  RUA 25 DE DEZEMBRO, 760, CENTRO, ARCOS-MG</v>
      </c>
      <c r="C4" s="152"/>
      <c r="D4" s="153"/>
      <c r="E4" s="166"/>
      <c r="F4" s="167"/>
      <c r="G4" s="168"/>
      <c r="H4" s="177" t="s">
        <v>75</v>
      </c>
      <c r="I4" s="178"/>
      <c r="J4" s="179"/>
    </row>
    <row r="5" spans="1:10" ht="24.95" customHeight="1" thickBot="1" x14ac:dyDescent="0.3">
      <c r="A5" s="191"/>
      <c r="B5" s="154" t="str">
        <f>Planilha!B5</f>
        <v>ÓRGÃO: CÂMARA MUNICIPAL DOS VEREADORES DE ARCOS</v>
      </c>
      <c r="C5" s="154"/>
      <c r="D5" s="155"/>
      <c r="E5" s="169"/>
      <c r="F5" s="170"/>
      <c r="G5" s="171"/>
      <c r="H5" s="172" t="s">
        <v>8</v>
      </c>
      <c r="I5" s="173"/>
      <c r="J5" s="174"/>
    </row>
    <row r="6" spans="1:10" ht="15.75" x14ac:dyDescent="0.25">
      <c r="A6" s="187"/>
      <c r="B6" s="147" t="s">
        <v>1</v>
      </c>
      <c r="C6" s="147" t="s">
        <v>2</v>
      </c>
      <c r="D6" s="147" t="s">
        <v>3</v>
      </c>
      <c r="E6" s="147" t="s">
        <v>0</v>
      </c>
      <c r="F6" s="192" t="s">
        <v>23</v>
      </c>
      <c r="G6" s="192"/>
      <c r="H6" s="197" t="s">
        <v>24</v>
      </c>
      <c r="I6" s="197"/>
      <c r="J6" s="184" t="s">
        <v>25</v>
      </c>
    </row>
    <row r="7" spans="1:10" ht="16.5" thickBot="1" x14ac:dyDescent="0.3">
      <c r="A7" s="187"/>
      <c r="B7" s="148"/>
      <c r="C7" s="148"/>
      <c r="D7" s="148"/>
      <c r="E7" s="148"/>
      <c r="F7" s="193"/>
      <c r="G7" s="193"/>
      <c r="H7" s="198"/>
      <c r="I7" s="198"/>
      <c r="J7" s="185"/>
    </row>
    <row r="8" spans="1:10" ht="16.5" thickBot="1" x14ac:dyDescent="0.3">
      <c r="A8" s="66">
        <f>Planilha!A8</f>
        <v>1</v>
      </c>
      <c r="B8" s="194" t="str">
        <f>Planilha!B8</f>
        <v xml:space="preserve">SERVIÇOS PRELIMINARES </v>
      </c>
      <c r="C8" s="195"/>
      <c r="D8" s="195"/>
      <c r="E8" s="195"/>
      <c r="F8" s="195"/>
      <c r="G8" s="195"/>
      <c r="H8" s="195"/>
      <c r="I8" s="195"/>
      <c r="J8" s="196"/>
    </row>
    <row r="9" spans="1:10" ht="33.75" customHeight="1" x14ac:dyDescent="0.25">
      <c r="A9" s="67" t="str">
        <f>Planilha!A9</f>
        <v>Setop</v>
      </c>
      <c r="B9" s="68" t="str">
        <f>Planilha!B9</f>
        <v xml:space="preserve">ED-16660 </v>
      </c>
      <c r="C9" s="69" t="str">
        <f>Planilha!C9</f>
        <v>1.1</v>
      </c>
      <c r="D9" s="70" t="str">
        <f>Planilha!D9</f>
        <v xml:space="preserve"> PLACA DE OBRA EM CHAPA GALVANIZADA ADESIVADA, DIMENSÕES  2,40 X 1,20 M, PADRÃO CE</v>
      </c>
      <c r="E9" s="68" t="str">
        <f>Planilha!E9</f>
        <v>m²</v>
      </c>
      <c r="F9" s="186" t="s">
        <v>34</v>
      </c>
      <c r="G9" s="186"/>
      <c r="H9" s="186" t="s">
        <v>68</v>
      </c>
      <c r="I9" s="186"/>
      <c r="J9" s="71">
        <f>1.5*3</f>
        <v>4.5</v>
      </c>
    </row>
    <row r="10" spans="1:10" ht="16.5" thickBot="1" x14ac:dyDescent="0.3">
      <c r="A10" s="72" t="str">
        <f>Planilha!A10</f>
        <v>CREA/MG</v>
      </c>
      <c r="B10" s="73" t="str">
        <f>Planilha!B10</f>
        <v>CREA/MG</v>
      </c>
      <c r="C10" s="74" t="str">
        <f>Planilha!C10</f>
        <v>1.2</v>
      </c>
      <c r="D10" s="75" t="str">
        <f>Planilha!D10</f>
        <v>ANOTAÇÃO DE RESPONSABILIDADE TÉCNICA DE EXECUÇÃO / EMISSÃO DE CAT</v>
      </c>
      <c r="E10" s="73" t="str">
        <f>Planilha!E10</f>
        <v>vb</v>
      </c>
      <c r="F10" s="188" t="s">
        <v>35</v>
      </c>
      <c r="G10" s="188"/>
      <c r="H10" s="188" t="s">
        <v>36</v>
      </c>
      <c r="I10" s="188"/>
      <c r="J10" s="76">
        <v>1</v>
      </c>
    </row>
    <row r="11" spans="1:10" ht="16.5" thickBot="1" x14ac:dyDescent="0.3">
      <c r="A11" s="66">
        <f>Planilha!A11</f>
        <v>2</v>
      </c>
      <c r="B11" s="194" t="str">
        <f>Planilha!B11</f>
        <v>RECUPERAÇÃO DE FORRO DE GESSO E PINTURA</v>
      </c>
      <c r="C11" s="195"/>
      <c r="D11" s="195"/>
      <c r="E11" s="195"/>
      <c r="F11" s="195"/>
      <c r="G11" s="195"/>
      <c r="H11" s="195"/>
      <c r="I11" s="195"/>
      <c r="J11" s="196"/>
    </row>
    <row r="12" spans="1:10" ht="85.15" customHeight="1" x14ac:dyDescent="0.25">
      <c r="A12" s="72" t="str">
        <f>Planilha!A12</f>
        <v>Setop</v>
      </c>
      <c r="B12" s="73" t="str">
        <f>Planilha!B12</f>
        <v>ED-9075</v>
      </c>
      <c r="C12" s="74" t="str">
        <f>Planilha!C12</f>
        <v>2.1</v>
      </c>
      <c r="D12" s="75" t="str">
        <f>Planilha!D12</f>
        <v>FORNECIMENTO DE ANDAIME METÁLICO PARA FACHADA (LOCAÇÃO), INCLUSIVE PISO METÁLICO E SAPATAS, EXCLUSIVE MONTAGEM E DESMONTAGEM</v>
      </c>
      <c r="E12" s="73" t="str">
        <f>Planilha!E12</f>
        <v>m²</v>
      </c>
      <c r="F12" s="188" t="s">
        <v>89</v>
      </c>
      <c r="G12" s="188"/>
      <c r="H12" s="207" t="s">
        <v>94</v>
      </c>
      <c r="I12" s="208"/>
      <c r="J12" s="76">
        <f>5*1.5*5*7</f>
        <v>262.5</v>
      </c>
    </row>
    <row r="13" spans="1:10" ht="77.45" customHeight="1" x14ac:dyDescent="0.25">
      <c r="A13" s="72" t="str">
        <f>Planilha!A13</f>
        <v>Setop</v>
      </c>
      <c r="B13" s="73" t="str">
        <f>Planilha!B13</f>
        <v>ED-9077</v>
      </c>
      <c r="C13" s="74" t="str">
        <f>Planilha!C13</f>
        <v>2.2</v>
      </c>
      <c r="D13" s="75" t="str">
        <f>Planilha!D13</f>
        <v xml:space="preserve">MONTAGEM DE ANDAIME DO TIPO TORRE </v>
      </c>
      <c r="E13" s="73" t="str">
        <f>Planilha!E13</f>
        <v>m</v>
      </c>
      <c r="F13" s="188" t="s">
        <v>89</v>
      </c>
      <c r="G13" s="188"/>
      <c r="H13" s="207" t="s">
        <v>94</v>
      </c>
      <c r="I13" s="208"/>
      <c r="J13" s="76">
        <f>5*1.5*5*14</f>
        <v>525</v>
      </c>
    </row>
    <row r="14" spans="1:10" ht="81.599999999999994" customHeight="1" x14ac:dyDescent="0.25">
      <c r="A14" s="72" t="str">
        <f>Planilha!A14</f>
        <v>Setop</v>
      </c>
      <c r="B14" s="73" t="str">
        <f>Planilha!B14</f>
        <v>ED-9077</v>
      </c>
      <c r="C14" s="74" t="str">
        <f>Planilha!C14</f>
        <v>2.3</v>
      </c>
      <c r="D14" s="75" t="str">
        <f>Planilha!D14</f>
        <v xml:space="preserve">DESMONTAGEM DE ANDAIME DO TIPO TORRE  </v>
      </c>
      <c r="E14" s="73" t="str">
        <f>Planilha!E14</f>
        <v>m</v>
      </c>
      <c r="F14" s="188" t="s">
        <v>89</v>
      </c>
      <c r="G14" s="188"/>
      <c r="H14" s="207" t="s">
        <v>94</v>
      </c>
      <c r="I14" s="208"/>
      <c r="J14" s="76">
        <f>5*1.5*5*14</f>
        <v>525</v>
      </c>
    </row>
    <row r="15" spans="1:10" ht="70.900000000000006" customHeight="1" x14ac:dyDescent="0.25">
      <c r="A15" s="72" t="str">
        <f>Planilha!A15</f>
        <v>Sudecap</v>
      </c>
      <c r="B15" s="73" t="str">
        <f>Planilha!B15</f>
        <v>08.22.01</v>
      </c>
      <c r="C15" s="74" t="str">
        <f>Planilha!C15</f>
        <v>2.4</v>
      </c>
      <c r="D15" s="75" t="str">
        <f>Planilha!D15</f>
        <v>FORRO EM PLACAS DE GESSO, PARA AMBIENTES COMERCIAIS FIXADO EM ESTRUTURA EXISTENTE COM REPARO E SUBSTITUIÇÃO DE PARCIAL DE PERFIS DE ALUMINIO ESTRUTURADO</v>
      </c>
      <c r="E15" s="73" t="str">
        <f>Planilha!E15</f>
        <v>m²</v>
      </c>
      <c r="F15" s="188" t="s">
        <v>108</v>
      </c>
      <c r="G15" s="188"/>
      <c r="H15" s="207" t="s">
        <v>110</v>
      </c>
      <c r="I15" s="208"/>
      <c r="J15" s="76">
        <f>116.15+70.03+62</f>
        <v>248.18</v>
      </c>
    </row>
    <row r="16" spans="1:10" ht="53.45" customHeight="1" x14ac:dyDescent="0.25">
      <c r="A16" s="72" t="str">
        <f>Planilha!A16</f>
        <v>Setop</v>
      </c>
      <c r="B16" s="73" t="str">
        <f>Planilha!B16</f>
        <v>ED-28454</v>
      </c>
      <c r="C16" s="74" t="str">
        <f>Planilha!C16</f>
        <v>2.5</v>
      </c>
      <c r="D16" s="75" t="str">
        <f>Planilha!D16</f>
        <v>PERFIL TABICA GALVANIZADO, TIPO LISA, COM ACABAMENTO EM PINTURA, NA COR BRANCA, PARA FORRO EM CHAPA DE GESSO ACARTONADO, INCLUSIVE ACESSÓRIOS DE FIXAÇÃO</v>
      </c>
      <c r="E16" s="73" t="str">
        <f>Planilha!E16</f>
        <v>m</v>
      </c>
      <c r="F16" s="188" t="s">
        <v>90</v>
      </c>
      <c r="G16" s="188"/>
      <c r="H16" s="207" t="s">
        <v>112</v>
      </c>
      <c r="I16" s="208"/>
      <c r="J16" s="76">
        <f>157.44+32.16+85.31</f>
        <v>274.90999999999997</v>
      </c>
    </row>
    <row r="17" spans="1:10" ht="70.150000000000006" customHeight="1" x14ac:dyDescent="0.25">
      <c r="A17" s="72" t="str">
        <f>Planilha!A17</f>
        <v>Setop</v>
      </c>
      <c r="B17" s="73" t="str">
        <f>Planilha!B17</f>
        <v>ED-50515</v>
      </c>
      <c r="C17" s="74" t="str">
        <f>Planilha!C17</f>
        <v>2.6</v>
      </c>
      <c r="D17" s="75" t="str">
        <f>Planilha!D17</f>
        <v>PREPARAÇÃO PARA EMASSAMENTO OU PINTURA (LÁTEX/ACRÍLICA) EM TETO, INCLUSIVE UMA (1) DEMÃO DE SELADOR ACRÍLICO</v>
      </c>
      <c r="E17" s="73" t="str">
        <f>Planilha!E17</f>
        <v>m²</v>
      </c>
      <c r="F17" s="188" t="s">
        <v>90</v>
      </c>
      <c r="G17" s="188"/>
      <c r="H17" s="207" t="s">
        <v>109</v>
      </c>
      <c r="I17" s="208"/>
      <c r="J17" s="76">
        <f t="shared" ref="J17" si="0">116.15+70.03+62</f>
        <v>248.18</v>
      </c>
    </row>
    <row r="18" spans="1:10" ht="68.45" customHeight="1" thickBot="1" x14ac:dyDescent="0.3">
      <c r="A18" s="72" t="str">
        <f>Planilha!A18</f>
        <v>Setop</v>
      </c>
      <c r="B18" s="73" t="str">
        <f>Planilha!B18</f>
        <v>ED-50503</v>
      </c>
      <c r="C18" s="74" t="str">
        <f>Planilha!C18</f>
        <v>2.7</v>
      </c>
      <c r="D18" s="75" t="str">
        <f>Planilha!D18</f>
        <v>PINTURA LÁTEX (PVA) EM TETO, DUAS (2) DEMÃOS, COM APLICAÇÃO MANUAL, INCLUSIVE UMA (1) DEMÃO DE MASSA CORRIDA (PVA), EXCLUSIVE SELADOR ACRÍLICO</v>
      </c>
      <c r="E18" s="73" t="str">
        <f>Planilha!E18</f>
        <v>m²</v>
      </c>
      <c r="F18" s="188" t="s">
        <v>90</v>
      </c>
      <c r="G18" s="188"/>
      <c r="H18" s="207" t="s">
        <v>109</v>
      </c>
      <c r="I18" s="208"/>
      <c r="J18" s="76">
        <f>116.15+70.03+62</f>
        <v>248.18</v>
      </c>
    </row>
    <row r="19" spans="1:10" ht="16.5" thickBot="1" x14ac:dyDescent="0.3">
      <c r="A19" s="66">
        <f>Planilha!A19</f>
        <v>3</v>
      </c>
      <c r="B19" s="194" t="str">
        <f>Planilha!B19</f>
        <v>INSTALAÇÕES ELÉTRICAS</v>
      </c>
      <c r="C19" s="195"/>
      <c r="D19" s="195"/>
      <c r="E19" s="195"/>
      <c r="F19" s="195"/>
      <c r="G19" s="195"/>
      <c r="H19" s="195"/>
      <c r="I19" s="195"/>
      <c r="J19" s="196"/>
    </row>
    <row r="20" spans="1:10" ht="58.5" customHeight="1" x14ac:dyDescent="0.25">
      <c r="A20" s="72" t="str">
        <f>Planilha!A20</f>
        <v>Setop</v>
      </c>
      <c r="B20" s="73" t="str">
        <f>Planilha!B20</f>
        <v>ED-48468</v>
      </c>
      <c r="C20" s="74" t="str">
        <f>Planilha!C20</f>
        <v>3.1</v>
      </c>
      <c r="D20" s="75" t="str">
        <f>Planilha!D20</f>
        <v>REMOÇÃO MANUAL DE LUMINÁRIA COMERCIAL, EMBUTIDA OU SOBREPOR, COM REAPROVEITAMENTO, INCLUSIVE AFASTAMENTO E EMPILHAMENTO, EXCLUSIVE TRANSPORTE E RETIRADA DO MATERIAL REMOVIDO NÃO REAPROVEITÁVEL</v>
      </c>
      <c r="E20" s="73" t="str">
        <f>Planilha!E20</f>
        <v xml:space="preserve">un </v>
      </c>
      <c r="F20" s="188" t="s">
        <v>127</v>
      </c>
      <c r="G20" s="188"/>
      <c r="H20" s="313" t="s">
        <v>128</v>
      </c>
      <c r="I20" s="208"/>
      <c r="J20" s="76">
        <f>11+15+6+2+9</f>
        <v>43</v>
      </c>
    </row>
    <row r="21" spans="1:10" ht="42.75" customHeight="1" x14ac:dyDescent="0.25">
      <c r="A21" s="72" t="str">
        <f>Planilha!A21</f>
        <v>Sinapi (Composição)</v>
      </c>
      <c r="B21" s="73">
        <f>Planilha!B21</f>
        <v>105924</v>
      </c>
      <c r="C21" s="74" t="str">
        <f>Planilha!C21</f>
        <v>3.2</v>
      </c>
      <c r="D21" s="75" t="str">
        <f>Planilha!D21</f>
        <v>INSTALAÇÃO DE LUMINÁRIA LED DE EMBUTIR EM FORRO DE GESSO INCLUSIVE RECORTE DO FORRO, EXCETO FORNECIMENTO DAS LUMINÁRIAS</v>
      </c>
      <c r="E21" s="73" t="str">
        <f>Planilha!E21</f>
        <v xml:space="preserve">un </v>
      </c>
      <c r="F21" s="188" t="s">
        <v>127</v>
      </c>
      <c r="G21" s="188"/>
      <c r="H21" s="313" t="s">
        <v>128</v>
      </c>
      <c r="I21" s="208"/>
      <c r="J21" s="76">
        <f>11+15+6+2+9</f>
        <v>43</v>
      </c>
    </row>
    <row r="22" spans="1:10" ht="57" customHeight="1" thickBot="1" x14ac:dyDescent="0.3">
      <c r="A22" s="72" t="str">
        <f>Planilha!A22</f>
        <v>Sinapi (Composição)</v>
      </c>
      <c r="B22" s="73">
        <f>Planilha!B22</f>
        <v>42247</v>
      </c>
      <c r="C22" s="74" t="str">
        <f>Planilha!C22</f>
        <v>3.3</v>
      </c>
      <c r="D22" s="75" t="str">
        <f>Planilha!D22</f>
        <v xml:space="preserve">INSTALAÇÃO DE LUMINÁRIA LED TIPO PENDENTE DE EMBUTIR EM FORRO DE GESSO INCLUSIVE ANCORAGEM COM REFORÇO NO FORRO, EXCETO FORNECIMENTO DA LUMINÁRIA </v>
      </c>
      <c r="E22" s="73" t="str">
        <f>Planilha!E22</f>
        <v xml:space="preserve">un </v>
      </c>
      <c r="F22" s="188" t="s">
        <v>127</v>
      </c>
      <c r="G22" s="188"/>
      <c r="H22" s="313" t="s">
        <v>129</v>
      </c>
      <c r="I22" s="208"/>
      <c r="J22" s="76">
        <v>2</v>
      </c>
    </row>
    <row r="23" spans="1:10" ht="16.5" thickBot="1" x14ac:dyDescent="0.3">
      <c r="A23" s="66">
        <f>Planilha!A23</f>
        <v>4</v>
      </c>
      <c r="B23" s="194" t="str">
        <f>Planilha!B23</f>
        <v>LIMPEZA FINAL PARA ENTREGA DA OBRA</v>
      </c>
      <c r="C23" s="195"/>
      <c r="D23" s="195"/>
      <c r="E23" s="195"/>
      <c r="F23" s="195"/>
      <c r="G23" s="195"/>
      <c r="H23" s="195"/>
      <c r="I23" s="195"/>
      <c r="J23" s="196"/>
    </row>
    <row r="24" spans="1:10" ht="87.75" customHeight="1" thickBot="1" x14ac:dyDescent="0.3">
      <c r="A24" s="67" t="str">
        <f>Planilha!A24</f>
        <v>Setop</v>
      </c>
      <c r="B24" s="68" t="str">
        <f>Planilha!B24</f>
        <v xml:space="preserve">ED-50266 </v>
      </c>
      <c r="C24" s="69" t="str">
        <f>Planilha!C24</f>
        <v>4.1</v>
      </c>
      <c r="D24" s="70" t="str">
        <f>Planilha!D24</f>
        <v>LIMPEZA FINAL PARA ENTREGA DA OBRA</v>
      </c>
      <c r="E24" s="68" t="str">
        <f>Planilha!E24</f>
        <v>m²</v>
      </c>
      <c r="F24" s="188" t="s">
        <v>90</v>
      </c>
      <c r="G24" s="188"/>
      <c r="H24" s="207" t="s">
        <v>109</v>
      </c>
      <c r="I24" s="208"/>
      <c r="J24" s="76">
        <f>116.15+70.03+62</f>
        <v>248.18</v>
      </c>
    </row>
    <row r="25" spans="1:10" ht="15.75" x14ac:dyDescent="0.25">
      <c r="A25" s="133" t="s">
        <v>93</v>
      </c>
      <c r="B25" s="199"/>
      <c r="C25" s="199"/>
      <c r="D25" s="200"/>
      <c r="E25" s="121" t="str">
        <f>Planilha!E26</f>
        <v>OBS: 1) Todos os itens deverão estar completamente concluídos e dentro das especificações de projetos para medição da etapa. Os materiais empregados, deverão rigorosamente seguir as especificações de qualidade destacadas na presente planilha.</v>
      </c>
      <c r="F25" s="122"/>
      <c r="G25" s="122"/>
      <c r="H25" s="122"/>
      <c r="I25" s="122"/>
      <c r="J25" s="123"/>
    </row>
    <row r="26" spans="1:10" ht="15.75" x14ac:dyDescent="0.25">
      <c r="A26" s="201"/>
      <c r="B26" s="202"/>
      <c r="C26" s="202"/>
      <c r="D26" s="203"/>
      <c r="E26" s="124"/>
      <c r="F26" s="125"/>
      <c r="G26" s="125"/>
      <c r="H26" s="125"/>
      <c r="I26" s="125"/>
      <c r="J26" s="126"/>
    </row>
    <row r="27" spans="1:10" ht="15.75" x14ac:dyDescent="0.25">
      <c r="A27" s="201"/>
      <c r="B27" s="202"/>
      <c r="C27" s="202"/>
      <c r="D27" s="203"/>
      <c r="E27" s="124"/>
      <c r="F27" s="125"/>
      <c r="G27" s="125"/>
      <c r="H27" s="125"/>
      <c r="I27" s="125"/>
      <c r="J27" s="126"/>
    </row>
    <row r="28" spans="1:10" ht="40.9" customHeight="1" thickBot="1" x14ac:dyDescent="0.3">
      <c r="A28" s="204"/>
      <c r="B28" s="205"/>
      <c r="C28" s="205"/>
      <c r="D28" s="206"/>
      <c r="E28" s="127"/>
      <c r="F28" s="128"/>
      <c r="G28" s="128"/>
      <c r="H28" s="128"/>
      <c r="I28" s="128"/>
      <c r="J28" s="129"/>
    </row>
  </sheetData>
  <mergeCells count="51">
    <mergeCell ref="B19:J19"/>
    <mergeCell ref="F20:G20"/>
    <mergeCell ref="H20:I20"/>
    <mergeCell ref="F21:G21"/>
    <mergeCell ref="H21:I21"/>
    <mergeCell ref="F22:G22"/>
    <mergeCell ref="H22:I22"/>
    <mergeCell ref="H16:I16"/>
    <mergeCell ref="H17:I17"/>
    <mergeCell ref="H15:I15"/>
    <mergeCell ref="F15:G15"/>
    <mergeCell ref="F24:G24"/>
    <mergeCell ref="H24:I24"/>
    <mergeCell ref="E25:J28"/>
    <mergeCell ref="A25:D28"/>
    <mergeCell ref="B11:J11"/>
    <mergeCell ref="H13:I13"/>
    <mergeCell ref="B23:J23"/>
    <mergeCell ref="F14:G14"/>
    <mergeCell ref="H14:I14"/>
    <mergeCell ref="F12:G12"/>
    <mergeCell ref="H12:I12"/>
    <mergeCell ref="F17:G17"/>
    <mergeCell ref="F16:G16"/>
    <mergeCell ref="F18:G18"/>
    <mergeCell ref="F13:G13"/>
    <mergeCell ref="H18:I18"/>
    <mergeCell ref="F10:G10"/>
    <mergeCell ref="H10:I10"/>
    <mergeCell ref="H5:J5"/>
    <mergeCell ref="A1:A5"/>
    <mergeCell ref="B1:G2"/>
    <mergeCell ref="H1:J1"/>
    <mergeCell ref="H2:J2"/>
    <mergeCell ref="B3:D3"/>
    <mergeCell ref="E3:G5"/>
    <mergeCell ref="H3:I3"/>
    <mergeCell ref="B4:D4"/>
    <mergeCell ref="H4:J4"/>
    <mergeCell ref="B5:D5"/>
    <mergeCell ref="F6:G7"/>
    <mergeCell ref="B8:J8"/>
    <mergeCell ref="H6:I7"/>
    <mergeCell ref="J6:J7"/>
    <mergeCell ref="F9:G9"/>
    <mergeCell ref="H9:I9"/>
    <mergeCell ref="A6:A7"/>
    <mergeCell ref="B6:B7"/>
    <mergeCell ref="C6:C7"/>
    <mergeCell ref="D6:D7"/>
    <mergeCell ref="E6:E7"/>
  </mergeCells>
  <phoneticPr fontId="1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7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rowBreaks count="1" manualBreakCount="1">
    <brk id="10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FF00"/>
    <pageSetUpPr fitToPage="1"/>
  </sheetPr>
  <dimension ref="A1:J21"/>
  <sheetViews>
    <sheetView showGridLines="0" view="pageBreakPreview" zoomScaleNormal="100" zoomScaleSheetLayoutView="100" workbookViewId="0">
      <selection activeCell="A3" sqref="A3:H3"/>
    </sheetView>
  </sheetViews>
  <sheetFormatPr defaultColWidth="9.140625" defaultRowHeight="15" x14ac:dyDescent="0.25"/>
  <cols>
    <col min="1" max="1" width="5.42578125" style="8" bestFit="1" customWidth="1"/>
    <col min="2" max="2" width="9.140625" style="8"/>
    <col min="3" max="3" width="21.28515625" style="8" customWidth="1"/>
    <col min="4" max="4" width="12.28515625" style="8" bestFit="1" customWidth="1"/>
    <col min="5" max="5" width="12.5703125" style="8" bestFit="1" customWidth="1"/>
    <col min="6" max="6" width="12.5703125" style="8" customWidth="1"/>
    <col min="7" max="7" width="7.42578125" style="8" bestFit="1" customWidth="1"/>
    <col min="8" max="8" width="7.28515625" style="8" bestFit="1" customWidth="1"/>
    <col min="9" max="9" width="9.140625" style="8"/>
    <col min="10" max="10" width="14.42578125" style="8" bestFit="1" customWidth="1"/>
    <col min="11" max="16384" width="9.140625" style="8"/>
  </cols>
  <sheetData>
    <row r="1" spans="1:10" ht="16.5" thickBot="1" x14ac:dyDescent="0.3">
      <c r="A1" s="220" t="s">
        <v>10</v>
      </c>
      <c r="B1" s="221"/>
      <c r="C1" s="221"/>
      <c r="D1" s="221"/>
      <c r="E1" s="221"/>
      <c r="F1" s="221"/>
      <c r="G1" s="221"/>
      <c r="H1" s="222"/>
    </row>
    <row r="2" spans="1:10" ht="15.75" thickBot="1" x14ac:dyDescent="0.3">
      <c r="A2" s="223" t="str">
        <f>Planilha!B5</f>
        <v>ÓRGÃO: CÂMARA MUNICIPAL DOS VEREADORES DE ARCOS</v>
      </c>
      <c r="B2" s="224"/>
      <c r="C2" s="224"/>
      <c r="D2" s="224"/>
      <c r="E2" s="224"/>
      <c r="F2" s="224"/>
      <c r="G2" s="224"/>
      <c r="H2" s="225"/>
    </row>
    <row r="3" spans="1:10" ht="25.9" customHeight="1" thickBot="1" x14ac:dyDescent="0.3">
      <c r="A3" s="217" t="str">
        <f>Planilha!B3</f>
        <v>ESCOPO: REFORMA DO FORRO EM GESSO ACARTONADO E ILUMINAÇÃO DO SALÃO PRINCIPAL DA CÂMARA MUNICIPAL DE ARCOS</v>
      </c>
      <c r="B3" s="218"/>
      <c r="C3" s="218"/>
      <c r="D3" s="218"/>
      <c r="E3" s="218"/>
      <c r="F3" s="218"/>
      <c r="G3" s="218"/>
      <c r="H3" s="219"/>
    </row>
    <row r="4" spans="1:10" ht="15.75" thickBot="1" x14ac:dyDescent="0.3">
      <c r="A4" s="251" t="str">
        <f>Planilha!B4</f>
        <v>LOCAL:  RUA 25 DE DEZEMBRO, 760, CENTRO, ARCOS-MG</v>
      </c>
      <c r="B4" s="252"/>
      <c r="C4" s="252"/>
      <c r="D4" s="252"/>
      <c r="E4" s="252"/>
      <c r="F4" s="252"/>
      <c r="G4" s="5" t="s">
        <v>30</v>
      </c>
      <c r="H4" s="320" t="s">
        <v>114</v>
      </c>
    </row>
    <row r="5" spans="1:10" ht="26.25" thickBot="1" x14ac:dyDescent="0.3">
      <c r="A5" s="60" t="s">
        <v>2</v>
      </c>
      <c r="B5" s="247" t="s">
        <v>11</v>
      </c>
      <c r="C5" s="248"/>
      <c r="D5" s="4" t="s">
        <v>12</v>
      </c>
      <c r="E5" s="2" t="s">
        <v>13</v>
      </c>
      <c r="F5" s="3" t="s">
        <v>14</v>
      </c>
      <c r="G5" s="249" t="s">
        <v>15</v>
      </c>
      <c r="H5" s="250"/>
    </row>
    <row r="6" spans="1:10" x14ac:dyDescent="0.25">
      <c r="A6" s="209">
        <v>1</v>
      </c>
      <c r="B6" s="211" t="str">
        <f>Planilha!B8</f>
        <v xml:space="preserve">SERVIÇOS PRELIMINARES </v>
      </c>
      <c r="C6" s="212"/>
      <c r="D6" s="9" t="s">
        <v>16</v>
      </c>
      <c r="E6" s="1">
        <f>E7/$E$14</f>
        <v>1.5314358489702265E-2</v>
      </c>
      <c r="F6" s="7">
        <v>1</v>
      </c>
      <c r="G6" s="215">
        <f t="shared" ref="G6:G11" si="0">SUM(F6:F6)</f>
        <v>1</v>
      </c>
      <c r="H6" s="216"/>
    </row>
    <row r="7" spans="1:10" ht="15.75" thickBot="1" x14ac:dyDescent="0.3">
      <c r="A7" s="210"/>
      <c r="B7" s="213"/>
      <c r="C7" s="214"/>
      <c r="D7" s="10" t="s">
        <v>17</v>
      </c>
      <c r="E7" s="11">
        <f>Planilha!J8</f>
        <v>1376.315289755328</v>
      </c>
      <c r="F7" s="12">
        <f>E7*F6</f>
        <v>1376.315289755328</v>
      </c>
      <c r="G7" s="245">
        <f t="shared" si="0"/>
        <v>1376.315289755328</v>
      </c>
      <c r="H7" s="246"/>
    </row>
    <row r="8" spans="1:10" ht="17.25" customHeight="1" x14ac:dyDescent="0.25">
      <c r="A8" s="209">
        <v>2</v>
      </c>
      <c r="B8" s="211" t="str">
        <f>Planilha!B11</f>
        <v>RECUPERAÇÃO DE FORRO DE GESSO E PINTURA</v>
      </c>
      <c r="C8" s="212"/>
      <c r="D8" s="9" t="s">
        <v>16</v>
      </c>
      <c r="E8" s="1">
        <f>E9/$E$14</f>
        <v>0.89628110687045903</v>
      </c>
      <c r="F8" s="7">
        <v>1</v>
      </c>
      <c r="G8" s="215">
        <f t="shared" si="0"/>
        <v>1</v>
      </c>
      <c r="H8" s="216"/>
    </row>
    <row r="9" spans="1:10" ht="17.25" customHeight="1" thickBot="1" x14ac:dyDescent="0.3">
      <c r="A9" s="210"/>
      <c r="B9" s="213"/>
      <c r="C9" s="214"/>
      <c r="D9" s="10" t="s">
        <v>17</v>
      </c>
      <c r="E9" s="15">
        <f>Planilha!J11</f>
        <v>80549.59612798148</v>
      </c>
      <c r="F9" s="12">
        <f>E9*F8</f>
        <v>80549.59612798148</v>
      </c>
      <c r="G9" s="245">
        <f t="shared" si="0"/>
        <v>80549.59612798148</v>
      </c>
      <c r="H9" s="246"/>
    </row>
    <row r="10" spans="1:10" ht="15" customHeight="1" x14ac:dyDescent="0.25">
      <c r="A10" s="209">
        <v>3</v>
      </c>
      <c r="B10" s="211" t="str">
        <f>Planilha!B19</f>
        <v>INSTALAÇÕES ELÉTRICAS</v>
      </c>
      <c r="C10" s="212"/>
      <c r="D10" s="13" t="s">
        <v>16</v>
      </c>
      <c r="E10" s="1">
        <f>E11/$E$14</f>
        <v>5.9161873370369031E-2</v>
      </c>
      <c r="F10" s="7">
        <v>1</v>
      </c>
      <c r="G10" s="215">
        <f t="shared" si="0"/>
        <v>1</v>
      </c>
      <c r="H10" s="216"/>
    </row>
    <row r="11" spans="1:10" ht="17.25" customHeight="1" thickBot="1" x14ac:dyDescent="0.3">
      <c r="A11" s="210"/>
      <c r="B11" s="322"/>
      <c r="C11" s="323"/>
      <c r="D11" s="14" t="s">
        <v>17</v>
      </c>
      <c r="E11" s="15">
        <f>Planilha!J19</f>
        <v>5316.9312279688256</v>
      </c>
      <c r="F11" s="324">
        <f>E11*F10</f>
        <v>5316.9312279688256</v>
      </c>
      <c r="G11" s="245">
        <f t="shared" si="0"/>
        <v>5316.9312279688256</v>
      </c>
      <c r="H11" s="246"/>
    </row>
    <row r="12" spans="1:10" ht="17.25" customHeight="1" x14ac:dyDescent="0.25">
      <c r="A12" s="209">
        <v>4</v>
      </c>
      <c r="B12" s="211" t="str">
        <f>Planilha!B23</f>
        <v>LIMPEZA FINAL PARA ENTREGA DA OBRA</v>
      </c>
      <c r="C12" s="212"/>
      <c r="D12" s="325" t="s">
        <v>16</v>
      </c>
      <c r="E12" s="1">
        <f>E13/$E$14</f>
        <v>2.9242661269469724E-2</v>
      </c>
      <c r="F12" s="326">
        <v>1</v>
      </c>
      <c r="G12" s="215">
        <f t="shared" ref="G12:G13" si="1">SUM(F12:F12)</f>
        <v>1</v>
      </c>
      <c r="H12" s="216"/>
    </row>
    <row r="13" spans="1:10" ht="17.25" customHeight="1" thickBot="1" x14ac:dyDescent="0.3">
      <c r="A13" s="210"/>
      <c r="B13" s="213"/>
      <c r="C13" s="214"/>
      <c r="D13" s="321" t="s">
        <v>17</v>
      </c>
      <c r="E13" s="11">
        <f>Planilha!J23</f>
        <v>2628.0644955105527</v>
      </c>
      <c r="F13" s="327">
        <f>E13*F12</f>
        <v>2628.0644955105527</v>
      </c>
      <c r="G13" s="245">
        <f t="shared" si="1"/>
        <v>2628.0644955105527</v>
      </c>
      <c r="H13" s="246"/>
    </row>
    <row r="14" spans="1:10" s="6" customFormat="1" ht="15.75" customHeight="1" thickBot="1" x14ac:dyDescent="0.3">
      <c r="A14" s="315" t="s">
        <v>38</v>
      </c>
      <c r="B14" s="316"/>
      <c r="C14" s="316"/>
      <c r="D14" s="314"/>
      <c r="E14" s="317">
        <f>E7+E9+E11+E13</f>
        <v>89870.907141216187</v>
      </c>
      <c r="F14" s="317">
        <f>F7+F9+F11+F13</f>
        <v>89870.907141216187</v>
      </c>
      <c r="G14" s="318">
        <f>G7+G9+G11+G13</f>
        <v>89870.907141216187</v>
      </c>
      <c r="H14" s="319"/>
    </row>
    <row r="15" spans="1:10" ht="14.45" customHeight="1" x14ac:dyDescent="0.25">
      <c r="A15" s="233" t="s">
        <v>20</v>
      </c>
      <c r="B15" s="234"/>
      <c r="C15" s="234"/>
      <c r="D15" s="235"/>
      <c r="E15" s="229" t="s">
        <v>39</v>
      </c>
      <c r="F15" s="229"/>
      <c r="G15" s="229"/>
      <c r="H15" s="230"/>
      <c r="I15" s="16"/>
      <c r="J15" s="103"/>
    </row>
    <row r="16" spans="1:10" x14ac:dyDescent="0.25">
      <c r="A16" s="236"/>
      <c r="B16" s="237"/>
      <c r="C16" s="237"/>
      <c r="D16" s="238"/>
      <c r="E16" s="231"/>
      <c r="F16" s="231"/>
      <c r="G16" s="231"/>
      <c r="H16" s="232"/>
      <c r="I16" s="16"/>
    </row>
    <row r="17" spans="1:9" ht="15" customHeight="1" x14ac:dyDescent="0.25">
      <c r="A17" s="239" t="s">
        <v>28</v>
      </c>
      <c r="B17" s="240"/>
      <c r="C17" s="240"/>
      <c r="D17" s="241"/>
      <c r="E17" s="227"/>
      <c r="F17" s="227"/>
      <c r="G17" s="227"/>
      <c r="H17" s="228"/>
      <c r="I17" s="16"/>
    </row>
    <row r="18" spans="1:9" ht="15" customHeight="1" thickBot="1" x14ac:dyDescent="0.3">
      <c r="A18" s="242" t="s">
        <v>29</v>
      </c>
      <c r="B18" s="243"/>
      <c r="C18" s="243"/>
      <c r="D18" s="244"/>
      <c r="E18" s="55"/>
      <c r="F18" s="55"/>
      <c r="G18" s="55"/>
      <c r="H18" s="56"/>
      <c r="I18" s="16"/>
    </row>
    <row r="21" spans="1:9" ht="18" x14ac:dyDescent="0.25">
      <c r="C21" s="17"/>
      <c r="D21" s="226"/>
      <c r="E21" s="226"/>
      <c r="F21" s="226"/>
    </row>
  </sheetData>
  <mergeCells count="30">
    <mergeCell ref="A12:A13"/>
    <mergeCell ref="B12:C13"/>
    <mergeCell ref="G12:H12"/>
    <mergeCell ref="G13:H13"/>
    <mergeCell ref="A1:H1"/>
    <mergeCell ref="A2:H2"/>
    <mergeCell ref="D21:F21"/>
    <mergeCell ref="E17:H17"/>
    <mergeCell ref="A14:D14"/>
    <mergeCell ref="E15:H16"/>
    <mergeCell ref="A15:D16"/>
    <mergeCell ref="A17:D17"/>
    <mergeCell ref="A18:D18"/>
    <mergeCell ref="G14:H14"/>
    <mergeCell ref="B8:C9"/>
    <mergeCell ref="G8:H8"/>
    <mergeCell ref="G9:H9"/>
    <mergeCell ref="G11:H11"/>
    <mergeCell ref="B5:C5"/>
    <mergeCell ref="G5:H5"/>
    <mergeCell ref="A10:A11"/>
    <mergeCell ref="B10:C11"/>
    <mergeCell ref="G10:H10"/>
    <mergeCell ref="A8:A9"/>
    <mergeCell ref="A3:H3"/>
    <mergeCell ref="G6:H6"/>
    <mergeCell ref="G7:H7"/>
    <mergeCell ref="A4:F4"/>
    <mergeCell ref="A6:A7"/>
    <mergeCell ref="B6:C7"/>
  </mergeCells>
  <phoneticPr fontId="12" type="noConversion"/>
  <conditionalFormatting sqref="F6">
    <cfRule type="cellIs" dxfId="8" priority="18" operator="greaterThan">
      <formula>0</formula>
    </cfRule>
  </conditionalFormatting>
  <conditionalFormatting sqref="F8">
    <cfRule type="cellIs" dxfId="7" priority="3" operator="greaterThan">
      <formula>0</formula>
    </cfRule>
  </conditionalFormatting>
  <conditionalFormatting sqref="F10">
    <cfRule type="cellIs" dxfId="6" priority="2" operator="greaterThan">
      <formula>0</formula>
    </cfRule>
  </conditionalFormatting>
  <conditionalFormatting sqref="F12">
    <cfRule type="cellIs" dxfId="0" priority="1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44D1-2C83-45DF-9811-0F625D6D4A2D}">
  <sheetPr codeName="Planilha4">
    <pageSetUpPr fitToPage="1"/>
  </sheetPr>
  <dimension ref="A1:K27"/>
  <sheetViews>
    <sheetView view="pageBreakPreview" zoomScaleNormal="100" zoomScaleSheetLayoutView="100" workbookViewId="0">
      <selection activeCell="F9" sqref="F9:I15"/>
    </sheetView>
  </sheetViews>
  <sheetFormatPr defaultRowHeight="15" x14ac:dyDescent="0.25"/>
  <cols>
    <col min="1" max="1" width="6.28515625" customWidth="1"/>
    <col min="2" max="2" width="13.28515625" customWidth="1"/>
    <col min="3" max="3" width="33.85546875" customWidth="1"/>
    <col min="4" max="4" width="11.140625" customWidth="1"/>
    <col min="5" max="5" width="7.140625" customWidth="1"/>
    <col min="6" max="6" width="17.140625" customWidth="1"/>
    <col min="7" max="7" width="14.28515625" bestFit="1" customWidth="1"/>
    <col min="8" max="8" width="15.85546875" bestFit="1" customWidth="1"/>
    <col min="9" max="9" width="15.28515625" customWidth="1"/>
    <col min="11" max="11" width="14.5703125" bestFit="1" customWidth="1"/>
  </cols>
  <sheetData>
    <row r="1" spans="1:11" s="22" customFormat="1" ht="15" customHeight="1" x14ac:dyDescent="0.25">
      <c r="A1" s="287" t="s">
        <v>42</v>
      </c>
      <c r="B1" s="288"/>
      <c r="C1" s="288"/>
      <c r="D1" s="288"/>
      <c r="E1" s="288"/>
      <c r="F1" s="288"/>
      <c r="G1" s="288"/>
      <c r="H1" s="288"/>
      <c r="I1" s="289"/>
      <c r="J1" s="21"/>
      <c r="K1" s="21"/>
    </row>
    <row r="2" spans="1:11" s="22" customFormat="1" ht="24" customHeight="1" x14ac:dyDescent="0.25">
      <c r="A2" s="290" t="str">
        <f>Planilha!H2</f>
        <v>Data-Base: SINAPI/ABR 2025  -  SUDECAP/OUT 2024 - SETOP/MAR 2025</v>
      </c>
      <c r="B2" s="291"/>
      <c r="C2" s="291"/>
      <c r="D2" s="292" t="s">
        <v>116</v>
      </c>
      <c r="E2" s="293"/>
      <c r="F2" s="294" t="s">
        <v>83</v>
      </c>
      <c r="G2" s="295"/>
      <c r="H2" s="295"/>
      <c r="I2" s="296"/>
      <c r="J2" s="23"/>
      <c r="K2" s="23"/>
    </row>
    <row r="3" spans="1:11" s="22" customFormat="1" ht="31.5" customHeight="1" x14ac:dyDescent="0.25">
      <c r="A3" s="297" t="str">
        <f>Planilha!B3</f>
        <v>ESCOPO: REFORMA DO FORRO EM GESSO ACARTONADO E ILUMINAÇÃO DO SALÃO PRINCIPAL DA CÂMARA MUNICIPAL DE ARCOS</v>
      </c>
      <c r="B3" s="298"/>
      <c r="C3" s="298"/>
      <c r="D3" s="298"/>
      <c r="E3" s="298"/>
      <c r="F3" s="298"/>
      <c r="G3" s="298"/>
      <c r="H3" s="298"/>
      <c r="I3" s="299"/>
      <c r="J3" s="24"/>
      <c r="K3" s="24"/>
    </row>
    <row r="4" spans="1:11" s="22" customFormat="1" ht="29.25" customHeight="1" x14ac:dyDescent="0.25">
      <c r="A4" s="283" t="str">
        <f>Planilha!B5</f>
        <v>ÓRGÃO: CÂMARA MUNICIPAL DOS VEREADORES DE ARCOS</v>
      </c>
      <c r="B4" s="274"/>
      <c r="C4" s="284"/>
      <c r="D4" s="273" t="str">
        <f>Planilha!B4</f>
        <v>LOCAL:  RUA 25 DE DEZEMBRO, 760, CENTRO, ARCOS-MG</v>
      </c>
      <c r="E4" s="274"/>
      <c r="F4" s="274"/>
      <c r="G4" s="274"/>
      <c r="H4" s="274"/>
      <c r="I4" s="275"/>
      <c r="J4" s="24"/>
      <c r="K4" s="24"/>
    </row>
    <row r="5" spans="1:11" s="22" customFormat="1" ht="18" x14ac:dyDescent="0.25">
      <c r="A5" s="276" t="s">
        <v>65</v>
      </c>
      <c r="B5" s="277"/>
      <c r="C5" s="278"/>
      <c r="D5" s="261">
        <f>Planilha!J25</f>
        <v>89870.907141216187</v>
      </c>
      <c r="E5" s="262"/>
      <c r="F5" s="25"/>
      <c r="G5" s="26" t="s">
        <v>19</v>
      </c>
      <c r="H5" s="27">
        <f>I7</f>
        <v>0.28019802224516122</v>
      </c>
      <c r="I5" s="28"/>
      <c r="J5" s="29"/>
      <c r="K5" s="30"/>
    </row>
    <row r="6" spans="1:11" ht="20.25" x14ac:dyDescent="0.25">
      <c r="A6" s="279"/>
      <c r="B6" s="280"/>
      <c r="C6" s="280"/>
      <c r="D6" s="280"/>
      <c r="E6" s="280"/>
      <c r="F6" s="280"/>
      <c r="G6" s="280"/>
      <c r="H6" s="280"/>
      <c r="I6" s="281"/>
    </row>
    <row r="7" spans="1:11" ht="15" customHeight="1" x14ac:dyDescent="0.25">
      <c r="A7" s="279" t="s">
        <v>40</v>
      </c>
      <c r="B7" s="280"/>
      <c r="C7" s="280"/>
      <c r="D7" s="282" t="s">
        <v>44</v>
      </c>
      <c r="E7" s="282"/>
      <c r="F7" s="282"/>
      <c r="G7" s="282"/>
      <c r="H7" s="57" t="s">
        <v>47</v>
      </c>
      <c r="I7" s="32">
        <f>IF(H7="S",((1+D12+D9+D10)*(1+D11)*((1+D13)/(1-D15-D14)))-1,0)</f>
        <v>0.28019802224516122</v>
      </c>
    </row>
    <row r="8" spans="1:11" ht="15" customHeight="1" x14ac:dyDescent="0.25">
      <c r="A8" s="279"/>
      <c r="B8" s="280"/>
      <c r="C8" s="280"/>
      <c r="D8" s="282" t="s">
        <v>46</v>
      </c>
      <c r="E8" s="282"/>
      <c r="F8" s="282"/>
      <c r="G8" s="282"/>
      <c r="H8" s="31" t="s">
        <v>45</v>
      </c>
      <c r="I8" s="32"/>
      <c r="K8" t="s">
        <v>43</v>
      </c>
    </row>
    <row r="9" spans="1:11" ht="15" customHeight="1" x14ac:dyDescent="0.25">
      <c r="A9" s="267" t="s">
        <v>48</v>
      </c>
      <c r="B9" s="268"/>
      <c r="C9" s="33" t="s">
        <v>49</v>
      </c>
      <c r="D9" s="266">
        <v>0.01</v>
      </c>
      <c r="E9" s="266"/>
      <c r="F9" s="271" t="s">
        <v>50</v>
      </c>
      <c r="G9" s="271"/>
      <c r="H9" s="271"/>
      <c r="I9" s="272"/>
    </row>
    <row r="10" spans="1:11" x14ac:dyDescent="0.25">
      <c r="A10" s="267" t="s">
        <v>51</v>
      </c>
      <c r="B10" s="268"/>
      <c r="C10" s="33" t="s">
        <v>52</v>
      </c>
      <c r="D10" s="266">
        <v>1.2699999999999999E-2</v>
      </c>
      <c r="E10" s="266"/>
      <c r="F10" s="271"/>
      <c r="G10" s="271"/>
      <c r="H10" s="271"/>
      <c r="I10" s="272"/>
    </row>
    <row r="11" spans="1:11" x14ac:dyDescent="0.25">
      <c r="A11" s="285" t="s">
        <v>53</v>
      </c>
      <c r="B11" s="286"/>
      <c r="C11" s="33" t="s">
        <v>54</v>
      </c>
      <c r="D11" s="266">
        <v>1.3899999999999999E-2</v>
      </c>
      <c r="E11" s="266"/>
      <c r="F11" s="271"/>
      <c r="G11" s="271"/>
      <c r="H11" s="271"/>
      <c r="I11" s="272"/>
    </row>
    <row r="12" spans="1:11" x14ac:dyDescent="0.25">
      <c r="A12" s="267" t="s">
        <v>55</v>
      </c>
      <c r="B12" s="268"/>
      <c r="C12" s="33" t="s">
        <v>56</v>
      </c>
      <c r="D12" s="266">
        <v>5.5E-2</v>
      </c>
      <c r="E12" s="266"/>
      <c r="F12" s="271"/>
      <c r="G12" s="271"/>
      <c r="H12" s="271"/>
      <c r="I12" s="272"/>
    </row>
    <row r="13" spans="1:11" x14ac:dyDescent="0.25">
      <c r="A13" s="267" t="s">
        <v>57</v>
      </c>
      <c r="B13" s="268"/>
      <c r="C13" s="33" t="s">
        <v>58</v>
      </c>
      <c r="D13" s="266">
        <v>8.9599999999999999E-2</v>
      </c>
      <c r="E13" s="266"/>
      <c r="F13" s="271"/>
      <c r="G13" s="271"/>
      <c r="H13" s="271"/>
      <c r="I13" s="272"/>
    </row>
    <row r="14" spans="1:11" x14ac:dyDescent="0.25">
      <c r="A14" s="267" t="s">
        <v>59</v>
      </c>
      <c r="B14" s="268"/>
      <c r="C14" s="33">
        <v>4.4999999999999998E-2</v>
      </c>
      <c r="D14" s="266">
        <v>4.4999999999999998E-2</v>
      </c>
      <c r="E14" s="266"/>
      <c r="F14" s="271"/>
      <c r="G14" s="271"/>
      <c r="H14" s="271"/>
      <c r="I14" s="272"/>
    </row>
    <row r="15" spans="1:11" x14ac:dyDescent="0.25">
      <c r="A15" s="267" t="s">
        <v>60</v>
      </c>
      <c r="B15" s="268"/>
      <c r="C15" s="33">
        <v>2.5000000000000001E-2</v>
      </c>
      <c r="D15" s="266">
        <v>2.5000000000000001E-2</v>
      </c>
      <c r="E15" s="266"/>
      <c r="F15" s="271"/>
      <c r="G15" s="271"/>
      <c r="H15" s="271"/>
      <c r="I15" s="272"/>
    </row>
    <row r="16" spans="1:11" x14ac:dyDescent="0.25">
      <c r="A16" s="34"/>
      <c r="B16" s="35"/>
      <c r="C16" s="36"/>
      <c r="D16" s="37"/>
      <c r="E16" s="37"/>
      <c r="F16" s="269" t="s">
        <v>61</v>
      </c>
      <c r="G16" s="269"/>
      <c r="H16" s="269"/>
      <c r="I16" s="270"/>
    </row>
    <row r="17" spans="1:11" x14ac:dyDescent="0.25">
      <c r="A17" s="38" t="s">
        <v>2</v>
      </c>
      <c r="B17" s="39" t="s">
        <v>1</v>
      </c>
      <c r="C17" s="61" t="s">
        <v>62</v>
      </c>
      <c r="D17" s="61" t="s">
        <v>63</v>
      </c>
      <c r="E17" s="61" t="s">
        <v>4</v>
      </c>
      <c r="F17" s="61" t="s">
        <v>66</v>
      </c>
      <c r="G17" s="61" t="s">
        <v>64</v>
      </c>
      <c r="H17" s="61" t="s">
        <v>67</v>
      </c>
      <c r="I17" s="62" t="s">
        <v>64</v>
      </c>
    </row>
    <row r="18" spans="1:11" ht="33.75" x14ac:dyDescent="0.25">
      <c r="A18" s="40">
        <v>1</v>
      </c>
      <c r="B18" s="41" t="s">
        <v>36</v>
      </c>
      <c r="C18" s="58" t="str">
        <f>Planilha!B3</f>
        <v>ESCOPO: REFORMA DO FORRO EM GESSO ACARTONADO E ILUMINAÇÃO DO SALÃO PRINCIPAL DA CÂMARA MUNICIPAL DE ARCOS</v>
      </c>
      <c r="D18" s="63" t="s">
        <v>63</v>
      </c>
      <c r="E18" s="42">
        <v>1</v>
      </c>
      <c r="F18" s="52">
        <f>Planilha!H25</f>
        <v>70200.785800000012</v>
      </c>
      <c r="G18" s="53">
        <f>E18*F18</f>
        <v>70200.785800000012</v>
      </c>
      <c r="H18" s="53">
        <f>G18+(H5*F18)</f>
        <v>89870.907141216216</v>
      </c>
      <c r="I18" s="54">
        <f>E18*H18</f>
        <v>89870.907141216216</v>
      </c>
    </row>
    <row r="19" spans="1:11" x14ac:dyDescent="0.25">
      <c r="A19" s="263" t="s">
        <v>15</v>
      </c>
      <c r="B19" s="264"/>
      <c r="C19" s="265"/>
      <c r="D19" s="264"/>
      <c r="E19" s="264"/>
      <c r="F19" s="264"/>
      <c r="G19" s="50">
        <f>G18</f>
        <v>70200.785800000012</v>
      </c>
      <c r="H19" s="43"/>
      <c r="I19" s="51">
        <f>I18</f>
        <v>89870.907141216216</v>
      </c>
      <c r="K19" s="59"/>
    </row>
    <row r="20" spans="1:11" x14ac:dyDescent="0.25">
      <c r="A20" s="44"/>
      <c r="I20" s="18"/>
    </row>
    <row r="21" spans="1:11" x14ac:dyDescent="0.25">
      <c r="A21" s="44"/>
      <c r="I21" s="18"/>
    </row>
    <row r="22" spans="1:11" x14ac:dyDescent="0.25">
      <c r="A22" s="44"/>
      <c r="I22" s="18"/>
    </row>
    <row r="23" spans="1:11" ht="33.75" customHeight="1" x14ac:dyDescent="0.25">
      <c r="A23" s="44"/>
      <c r="B23" s="253" t="s">
        <v>41</v>
      </c>
      <c r="C23" s="253"/>
      <c r="D23" s="253"/>
      <c r="E23" s="253"/>
      <c r="F23" s="253"/>
      <c r="G23" s="253"/>
      <c r="H23" s="253"/>
      <c r="I23" s="254"/>
      <c r="J23" s="45"/>
      <c r="K23" s="45"/>
    </row>
    <row r="24" spans="1:11" x14ac:dyDescent="0.25">
      <c r="A24" s="44"/>
      <c r="B24" s="255" t="s">
        <v>28</v>
      </c>
      <c r="C24" s="255"/>
      <c r="D24" s="255"/>
      <c r="E24" s="255"/>
      <c r="F24" s="255"/>
      <c r="G24" s="255"/>
      <c r="H24" s="255"/>
      <c r="I24" s="256"/>
      <c r="J24" s="46"/>
      <c r="K24" s="46"/>
    </row>
    <row r="25" spans="1:11" x14ac:dyDescent="0.25">
      <c r="A25" s="44"/>
      <c r="B25" s="257" t="s">
        <v>69</v>
      </c>
      <c r="C25" s="257"/>
      <c r="D25" s="257"/>
      <c r="E25" s="257"/>
      <c r="F25" s="257"/>
      <c r="G25" s="257"/>
      <c r="H25" s="257"/>
      <c r="I25" s="258"/>
      <c r="J25" s="47"/>
      <c r="K25" s="47"/>
    </row>
    <row r="26" spans="1:11" x14ac:dyDescent="0.25">
      <c r="A26" s="44"/>
      <c r="B26" s="259" t="s">
        <v>70</v>
      </c>
      <c r="C26" s="259"/>
      <c r="D26" s="259"/>
      <c r="E26" s="259"/>
      <c r="F26" s="259"/>
      <c r="G26" s="259"/>
      <c r="H26" s="259"/>
      <c r="I26" s="260"/>
      <c r="J26" s="48"/>
      <c r="K26" s="48"/>
    </row>
    <row r="27" spans="1:11" ht="15.75" thickBot="1" x14ac:dyDescent="0.3">
      <c r="A27" s="19"/>
      <c r="B27" s="49"/>
      <c r="C27" s="49"/>
      <c r="D27" s="49"/>
      <c r="E27" s="49"/>
      <c r="F27" s="49"/>
      <c r="G27" s="49"/>
      <c r="H27" s="49"/>
      <c r="I27" s="20"/>
    </row>
  </sheetData>
  <mergeCells count="34">
    <mergeCell ref="A1:I1"/>
    <mergeCell ref="A2:C2"/>
    <mergeCell ref="D2:E2"/>
    <mergeCell ref="F2:I2"/>
    <mergeCell ref="A3:I3"/>
    <mergeCell ref="A13:B13"/>
    <mergeCell ref="D4:I4"/>
    <mergeCell ref="A5:C5"/>
    <mergeCell ref="A6:I6"/>
    <mergeCell ref="A7:C8"/>
    <mergeCell ref="D7:G7"/>
    <mergeCell ref="D8:G8"/>
    <mergeCell ref="A4:C4"/>
    <mergeCell ref="D10:E10"/>
    <mergeCell ref="A11:B11"/>
    <mergeCell ref="D11:E11"/>
    <mergeCell ref="A12:B12"/>
    <mergeCell ref="D12:E12"/>
    <mergeCell ref="B23:I23"/>
    <mergeCell ref="B24:I24"/>
    <mergeCell ref="B25:I25"/>
    <mergeCell ref="B26:I26"/>
    <mergeCell ref="D5:E5"/>
    <mergeCell ref="A19:F19"/>
    <mergeCell ref="D13:E13"/>
    <mergeCell ref="A14:B14"/>
    <mergeCell ref="D14:E14"/>
    <mergeCell ref="A15:B15"/>
    <mergeCell ref="D15:E15"/>
    <mergeCell ref="F16:I16"/>
    <mergeCell ref="A9:B9"/>
    <mergeCell ref="D9:E9"/>
    <mergeCell ref="F9:I15"/>
    <mergeCell ref="A10:B10"/>
  </mergeCells>
  <conditionalFormatting sqref="A19 G19:I19">
    <cfRule type="cellIs" dxfId="5" priority="2" stopIfTrue="1" operator="equal">
      <formula>0</formula>
    </cfRule>
    <cfRule type="expression" dxfId="4" priority="3" stopIfTrue="1">
      <formula>SOMA</formula>
    </cfRule>
  </conditionalFormatting>
  <conditionalFormatting sqref="H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8">
    <cfRule type="cellIs" dxfId="3" priority="6" stopIfTrue="1" operator="notEqual">
      <formula>IF(H8="x",0)</formula>
    </cfRule>
  </conditionalFormatting>
  <conditionalFormatting sqref="I18">
    <cfRule type="cellIs" dxfId="2" priority="4" stopIfTrue="1" operator="equal">
      <formula>0</formula>
    </cfRule>
    <cfRule type="expression" dxfId="1" priority="5" stopIfTrue="1">
      <formula>SOMA</formula>
    </cfRule>
  </conditionalFormatting>
  <printOptions horizontalCentered="1"/>
  <pageMargins left="0.51181102362204722" right="0.51181102362204722" top="1.7716535433070868" bottom="0.78740157480314965" header="0.31496062992125984" footer="0.31496062992125984"/>
  <pageSetup paperSize="9" scale="68" orientation="portrait" horizontalDpi="300" verticalDpi="300" r:id="rId1"/>
  <headerFooter>
    <oddHeader>&amp;L&amp;G</oddHeader>
    <oddFooter xml:space="preserve">&amp;C&amp;"Times New Roman,Normal"RJ Morais Engenharia e Arquitetura Ltda / CNPJ: 42.441.571/0001-01
www.rjmorais.com.br / rjmorais@rjmorais.com.br / Fone: (37) 99182-8911
Rua Jarbas Ferreira Pires, 440, sala 102, Centro, Arcos/MG, cep 35.588-000&amp;"-,Regular"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</vt:lpstr>
      <vt:lpstr>memória de cálculo</vt:lpstr>
      <vt:lpstr>cronograma</vt:lpstr>
      <vt:lpstr>BDI</vt:lpstr>
      <vt:lpstr>BDI!Area_de_impressao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RAFAEL</dc:creator>
  <cp:lastModifiedBy>RJMORAIS</cp:lastModifiedBy>
  <cp:lastPrinted>2025-06-17T11:18:33Z</cp:lastPrinted>
  <dcterms:created xsi:type="dcterms:W3CDTF">2018-08-13T11:37:25Z</dcterms:created>
  <dcterms:modified xsi:type="dcterms:W3CDTF">2025-07-04T18:12:12Z</dcterms:modified>
</cp:coreProperties>
</file>